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C:\Users\saoka\Desktop\"/>
    </mc:Choice>
  </mc:AlternateContent>
  <xr:revisionPtr revIDLastSave="0" documentId="13_ncr:1_{2C9BCA2B-0E53-4319-899B-EB08D29E7395}" xr6:coauthVersionLast="45" xr6:coauthVersionMax="45" xr10:uidLastSave="{00000000-0000-0000-0000-000000000000}"/>
  <bookViews>
    <workbookView xWindow="-120" yWindow="-120" windowWidth="20730" windowHeight="11160" firstSheet="1" activeTab="1" xr2:uid="{00000000-000D-0000-FFFF-FFFF00000000}"/>
  </bookViews>
  <sheets>
    <sheet name="定数" sheetId="29" state="hidden" r:id="rId1"/>
    <sheet name="検証シート　FIB1.27" sheetId="39" r:id="rId2"/>
    <sheet name="検証シート　FIB1.5" sheetId="35" r:id="rId3"/>
    <sheet name="検証シート　FIB2.0" sheetId="40" r:id="rId4"/>
    <sheet name="画像" sheetId="26" r:id="rId5"/>
    <sheet name="my気づき" sheetId="9" r:id="rId6"/>
    <sheet name="検証終了通貨" sheetId="10" r:id="rId7"/>
    <sheet name="気づき例" sheetId="34" r:id="rId8"/>
    <sheet name="検証シート　FIB1.27もと" sheetId="37" r:id="rId9"/>
    <sheet name="テンプレ" sheetId="17" state="hidden"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108" i="40" l="1"/>
  <c r="T108" i="40"/>
  <c r="W108" i="40" s="1"/>
  <c r="V107" i="40"/>
  <c r="T107" i="40"/>
  <c r="V106" i="40"/>
  <c r="T106" i="40"/>
  <c r="V105" i="40"/>
  <c r="T105" i="40"/>
  <c r="V104" i="40"/>
  <c r="T104" i="40"/>
  <c r="V103" i="40"/>
  <c r="T103" i="40"/>
  <c r="W103" i="40" s="1"/>
  <c r="V102" i="40"/>
  <c r="T102" i="40"/>
  <c r="V101" i="40"/>
  <c r="T101" i="40"/>
  <c r="W101" i="40" s="1"/>
  <c r="V100" i="40"/>
  <c r="T100" i="40"/>
  <c r="V99" i="40"/>
  <c r="T99" i="40"/>
  <c r="V98" i="40"/>
  <c r="T98" i="40"/>
  <c r="V97" i="40"/>
  <c r="T97" i="40"/>
  <c r="V96" i="40"/>
  <c r="T96" i="40"/>
  <c r="V95" i="40"/>
  <c r="T95" i="40"/>
  <c r="V94" i="40"/>
  <c r="T94" i="40"/>
  <c r="W94" i="40" s="1"/>
  <c r="V93" i="40"/>
  <c r="T93" i="40"/>
  <c r="V92" i="40"/>
  <c r="T92" i="40"/>
  <c r="V91" i="40"/>
  <c r="T91" i="40"/>
  <c r="V90" i="40"/>
  <c r="T90" i="40"/>
  <c r="W90" i="40" s="1"/>
  <c r="V89" i="40"/>
  <c r="T89" i="40"/>
  <c r="V88" i="40"/>
  <c r="T88" i="40"/>
  <c r="V87" i="40"/>
  <c r="T87" i="40"/>
  <c r="W87" i="40" s="1"/>
  <c r="V86" i="40"/>
  <c r="T86" i="40"/>
  <c r="V85" i="40"/>
  <c r="T85" i="40"/>
  <c r="W85" i="40" s="1"/>
  <c r="V84" i="40"/>
  <c r="T84" i="40"/>
  <c r="V83" i="40"/>
  <c r="T83" i="40"/>
  <c r="V82" i="40"/>
  <c r="T82" i="40"/>
  <c r="V81" i="40"/>
  <c r="T81" i="40"/>
  <c r="V80" i="40"/>
  <c r="T80" i="40"/>
  <c r="V79" i="40"/>
  <c r="T79" i="40"/>
  <c r="W79" i="40" s="1"/>
  <c r="V78" i="40"/>
  <c r="T78" i="40"/>
  <c r="V77" i="40"/>
  <c r="T77" i="40"/>
  <c r="V76" i="40"/>
  <c r="T76" i="40"/>
  <c r="V75" i="40"/>
  <c r="T75" i="40"/>
  <c r="W75" i="40" s="1"/>
  <c r="V74" i="40"/>
  <c r="T74" i="40"/>
  <c r="V73" i="40"/>
  <c r="T73" i="40"/>
  <c r="V72" i="40"/>
  <c r="T72" i="40"/>
  <c r="V71" i="40"/>
  <c r="T71" i="40"/>
  <c r="V70" i="40"/>
  <c r="T70" i="40"/>
  <c r="W70" i="40" s="1"/>
  <c r="V69" i="40"/>
  <c r="T69" i="40"/>
  <c r="V68" i="40"/>
  <c r="T68" i="40"/>
  <c r="V67" i="40"/>
  <c r="T67" i="40"/>
  <c r="V66" i="40"/>
  <c r="T66" i="40"/>
  <c r="V65" i="40"/>
  <c r="T65" i="40"/>
  <c r="V64" i="40"/>
  <c r="T64" i="40"/>
  <c r="V63" i="40"/>
  <c r="T63" i="40"/>
  <c r="W63" i="40" s="1"/>
  <c r="V62" i="40"/>
  <c r="T62" i="40"/>
  <c r="W62" i="40" s="1"/>
  <c r="V61" i="40"/>
  <c r="T61" i="40"/>
  <c r="W61" i="40" s="1"/>
  <c r="V60" i="40"/>
  <c r="T60" i="40"/>
  <c r="V59" i="40"/>
  <c r="T59" i="40"/>
  <c r="V58" i="40"/>
  <c r="T58" i="40"/>
  <c r="V57" i="40"/>
  <c r="T57" i="40"/>
  <c r="V56" i="40"/>
  <c r="T56" i="40"/>
  <c r="V55" i="40"/>
  <c r="T55" i="40"/>
  <c r="V54" i="40"/>
  <c r="T54" i="40"/>
  <c r="V53" i="40"/>
  <c r="T53" i="40"/>
  <c r="V52" i="40"/>
  <c r="T52" i="40"/>
  <c r="V51" i="40"/>
  <c r="T51" i="40"/>
  <c r="V50" i="40"/>
  <c r="T50" i="40"/>
  <c r="V49" i="40"/>
  <c r="T49" i="40"/>
  <c r="V48" i="40"/>
  <c r="T48" i="40"/>
  <c r="V47" i="40"/>
  <c r="T47" i="40"/>
  <c r="V46" i="40"/>
  <c r="T46" i="40"/>
  <c r="V45" i="40"/>
  <c r="T45" i="40"/>
  <c r="V44" i="40"/>
  <c r="T44" i="40"/>
  <c r="V43" i="40"/>
  <c r="T43" i="40"/>
  <c r="V42" i="40"/>
  <c r="T42" i="40"/>
  <c r="W42" i="40" s="1"/>
  <c r="V41" i="40"/>
  <c r="T41" i="40"/>
  <c r="V40" i="40"/>
  <c r="T40" i="40"/>
  <c r="V39" i="40"/>
  <c r="T39" i="40"/>
  <c r="V38" i="40"/>
  <c r="T38" i="40"/>
  <c r="V37" i="40"/>
  <c r="T37" i="40"/>
  <c r="W37" i="40" s="1"/>
  <c r="V36" i="40"/>
  <c r="T36" i="40"/>
  <c r="V35" i="40"/>
  <c r="T35" i="40"/>
  <c r="V34" i="40"/>
  <c r="T34" i="40"/>
  <c r="V33" i="40"/>
  <c r="T33" i="40"/>
  <c r="V32" i="40"/>
  <c r="T32" i="40"/>
  <c r="W32" i="40" s="1"/>
  <c r="V31" i="40"/>
  <c r="T31" i="40"/>
  <c r="W31" i="40" s="1"/>
  <c r="V30" i="40"/>
  <c r="T30" i="40"/>
  <c r="V29" i="40"/>
  <c r="T29" i="40"/>
  <c r="V28" i="40"/>
  <c r="T28" i="40"/>
  <c r="W28" i="40" s="1"/>
  <c r="V27" i="40"/>
  <c r="T27" i="40"/>
  <c r="V26" i="40"/>
  <c r="T26" i="40"/>
  <c r="V25" i="40"/>
  <c r="T25" i="40"/>
  <c r="W25" i="40" s="1"/>
  <c r="V24" i="40"/>
  <c r="T24" i="40"/>
  <c r="V23" i="40"/>
  <c r="T23" i="40"/>
  <c r="W23" i="40" s="1"/>
  <c r="T22" i="40"/>
  <c r="W22" i="40" s="1"/>
  <c r="T21" i="40"/>
  <c r="T20" i="40"/>
  <c r="T19" i="40"/>
  <c r="T18" i="40"/>
  <c r="T17" i="40"/>
  <c r="T16" i="40"/>
  <c r="T15" i="40"/>
  <c r="T14" i="40"/>
  <c r="T13" i="40"/>
  <c r="W13" i="40" s="1"/>
  <c r="T12" i="40"/>
  <c r="T11" i="40"/>
  <c r="W11" i="40" s="1"/>
  <c r="T10" i="40"/>
  <c r="T9" i="40"/>
  <c r="V9" i="40" s="1"/>
  <c r="K9" i="40"/>
  <c r="M9" i="40" s="1"/>
  <c r="C9" i="40"/>
  <c r="V108" i="39"/>
  <c r="T108" i="39"/>
  <c r="W108" i="39" s="1"/>
  <c r="V107" i="39"/>
  <c r="T107" i="39"/>
  <c r="V106" i="39"/>
  <c r="T106" i="39"/>
  <c r="V105" i="39"/>
  <c r="T105" i="39"/>
  <c r="W105" i="39" s="1"/>
  <c r="V104" i="39"/>
  <c r="T104" i="39"/>
  <c r="V103" i="39"/>
  <c r="T103" i="39"/>
  <c r="W103" i="39" s="1"/>
  <c r="V102" i="39"/>
  <c r="T102" i="39"/>
  <c r="V101" i="39"/>
  <c r="T101" i="39"/>
  <c r="W101" i="39" s="1"/>
  <c r="V100" i="39"/>
  <c r="T100" i="39"/>
  <c r="V99" i="39"/>
  <c r="T99" i="39"/>
  <c r="V98" i="39"/>
  <c r="T98" i="39"/>
  <c r="W98" i="39" s="1"/>
  <c r="V97" i="39"/>
  <c r="T97" i="39"/>
  <c r="V96" i="39"/>
  <c r="T96" i="39"/>
  <c r="V95" i="39"/>
  <c r="T95" i="39"/>
  <c r="V94" i="39"/>
  <c r="T94" i="39"/>
  <c r="W94" i="39" s="1"/>
  <c r="V93" i="39"/>
  <c r="T93" i="39"/>
  <c r="V92" i="39"/>
  <c r="T92" i="39"/>
  <c r="V91" i="39"/>
  <c r="T91" i="39"/>
  <c r="V90" i="39"/>
  <c r="T90" i="39"/>
  <c r="W90" i="39" s="1"/>
  <c r="V89" i="39"/>
  <c r="T89" i="39"/>
  <c r="V88" i="39"/>
  <c r="T88" i="39"/>
  <c r="V87" i="39"/>
  <c r="T87" i="39"/>
  <c r="V86" i="39"/>
  <c r="T86" i="39"/>
  <c r="V85" i="39"/>
  <c r="T85" i="39"/>
  <c r="W85" i="39" s="1"/>
  <c r="V84" i="39"/>
  <c r="T84" i="39"/>
  <c r="V83" i="39"/>
  <c r="T83" i="39"/>
  <c r="V82" i="39"/>
  <c r="T82" i="39"/>
  <c r="V81" i="39"/>
  <c r="T81" i="39"/>
  <c r="V80" i="39"/>
  <c r="T80" i="39"/>
  <c r="W80" i="39" s="1"/>
  <c r="V79" i="39"/>
  <c r="T79" i="39"/>
  <c r="W79" i="39" s="1"/>
  <c r="V78" i="39"/>
  <c r="T78" i="39"/>
  <c r="W78" i="39" s="1"/>
  <c r="V77" i="39"/>
  <c r="T77" i="39"/>
  <c r="V76" i="39"/>
  <c r="T76" i="39"/>
  <c r="V75" i="39"/>
  <c r="T75" i="39"/>
  <c r="W75" i="39" s="1"/>
  <c r="V74" i="39"/>
  <c r="T74" i="39"/>
  <c r="W74" i="39" s="1"/>
  <c r="V73" i="39"/>
  <c r="T73" i="39"/>
  <c r="W73" i="39" s="1"/>
  <c r="V72" i="39"/>
  <c r="T72" i="39"/>
  <c r="W72" i="39" s="1"/>
  <c r="V71" i="39"/>
  <c r="T71" i="39"/>
  <c r="V70" i="39"/>
  <c r="T70" i="39"/>
  <c r="V69" i="39"/>
  <c r="T69" i="39"/>
  <c r="V68" i="39"/>
  <c r="T68" i="39"/>
  <c r="V67" i="39"/>
  <c r="T67" i="39"/>
  <c r="V66" i="39"/>
  <c r="T66" i="39"/>
  <c r="V65" i="39"/>
  <c r="T65" i="39"/>
  <c r="V64" i="39"/>
  <c r="T64" i="39"/>
  <c r="V63" i="39"/>
  <c r="T63" i="39"/>
  <c r="W63" i="39" s="1"/>
  <c r="V62" i="39"/>
  <c r="T62" i="39"/>
  <c r="W62" i="39" s="1"/>
  <c r="V61" i="39"/>
  <c r="T61" i="39"/>
  <c r="W61" i="39" s="1"/>
  <c r="V60" i="39"/>
  <c r="T60" i="39"/>
  <c r="V59" i="39"/>
  <c r="T59" i="39"/>
  <c r="V58" i="39"/>
  <c r="T58" i="39"/>
  <c r="V57" i="39"/>
  <c r="T57" i="39"/>
  <c r="V56" i="39"/>
  <c r="T56" i="39"/>
  <c r="V55" i="39"/>
  <c r="T55" i="39"/>
  <c r="V54" i="39"/>
  <c r="T54" i="39"/>
  <c r="V53" i="39"/>
  <c r="T53" i="39"/>
  <c r="W53" i="39" s="1"/>
  <c r="V52" i="39"/>
  <c r="T52" i="39"/>
  <c r="W52" i="39" s="1"/>
  <c r="V51" i="39"/>
  <c r="T51" i="39"/>
  <c r="V50" i="39"/>
  <c r="T50" i="39"/>
  <c r="V49" i="39"/>
  <c r="T49" i="39"/>
  <c r="V48" i="39"/>
  <c r="T48" i="39"/>
  <c r="V47" i="39"/>
  <c r="T47" i="39"/>
  <c r="V46" i="39"/>
  <c r="T46" i="39"/>
  <c r="V45" i="39"/>
  <c r="T45" i="39"/>
  <c r="V44" i="39"/>
  <c r="T44" i="39"/>
  <c r="V43" i="39"/>
  <c r="T43" i="39"/>
  <c r="V42" i="39"/>
  <c r="T42" i="39"/>
  <c r="V41" i="39"/>
  <c r="T41" i="39"/>
  <c r="V40" i="39"/>
  <c r="T40" i="39"/>
  <c r="V39" i="39"/>
  <c r="T39" i="39"/>
  <c r="V38" i="39"/>
  <c r="T38" i="39"/>
  <c r="W38" i="39" s="1"/>
  <c r="V37" i="39"/>
  <c r="T37" i="39"/>
  <c r="W37" i="39" s="1"/>
  <c r="V36" i="39"/>
  <c r="T36" i="39"/>
  <c r="V35" i="39"/>
  <c r="T35" i="39"/>
  <c r="V34" i="39"/>
  <c r="T34" i="39"/>
  <c r="V33" i="39"/>
  <c r="T33" i="39"/>
  <c r="V32" i="39"/>
  <c r="T32" i="39"/>
  <c r="W32" i="39" s="1"/>
  <c r="V31" i="39"/>
  <c r="T31" i="39"/>
  <c r="W31" i="39" s="1"/>
  <c r="V30" i="39"/>
  <c r="T30" i="39"/>
  <c r="V29" i="39"/>
  <c r="T29" i="39"/>
  <c r="W29" i="39" s="1"/>
  <c r="V28" i="39"/>
  <c r="T28" i="39"/>
  <c r="W28" i="39" s="1"/>
  <c r="V27" i="39"/>
  <c r="T27" i="39"/>
  <c r="W27" i="39" s="1"/>
  <c r="V26" i="39"/>
  <c r="T26" i="39"/>
  <c r="V25" i="39"/>
  <c r="T25" i="39"/>
  <c r="W25" i="39" s="1"/>
  <c r="V24" i="39"/>
  <c r="T24" i="39"/>
  <c r="V23" i="39"/>
  <c r="T23" i="39"/>
  <c r="T22" i="39"/>
  <c r="W22" i="39" s="1"/>
  <c r="T21" i="39"/>
  <c r="T20" i="39"/>
  <c r="T19" i="39"/>
  <c r="T18" i="39"/>
  <c r="T17" i="39"/>
  <c r="T16" i="39"/>
  <c r="T15" i="39"/>
  <c r="T14" i="39"/>
  <c r="W14" i="39" s="1"/>
  <c r="T13" i="39"/>
  <c r="T12" i="39"/>
  <c r="T11" i="39"/>
  <c r="W11" i="39" s="1"/>
  <c r="T10" i="39"/>
  <c r="V10" i="39" s="1"/>
  <c r="T9" i="39"/>
  <c r="K9" i="39"/>
  <c r="M9" i="39" s="1"/>
  <c r="C9" i="39"/>
  <c r="W99" i="39" l="1"/>
  <c r="W100" i="39"/>
  <c r="W86" i="39"/>
  <c r="W86" i="40"/>
  <c r="W80" i="40"/>
  <c r="W38" i="40"/>
  <c r="W64" i="39"/>
  <c r="W102" i="39"/>
  <c r="W104" i="39"/>
  <c r="W30" i="39"/>
  <c r="W65" i="39"/>
  <c r="W66" i="39" s="1"/>
  <c r="W67" i="39" s="1"/>
  <c r="W68" i="39" s="1"/>
  <c r="W69" i="39" s="1"/>
  <c r="W39" i="39"/>
  <c r="V9" i="39"/>
  <c r="W9" i="39"/>
  <c r="W10" i="39" s="1"/>
  <c r="W81" i="39"/>
  <c r="W82" i="39" s="1"/>
  <c r="W83" i="39" s="1"/>
  <c r="W84" i="39" s="1"/>
  <c r="W15" i="39"/>
  <c r="W16" i="39"/>
  <c r="W17" i="39" s="1"/>
  <c r="W55" i="39"/>
  <c r="W56" i="39" s="1"/>
  <c r="W57" i="39" s="1"/>
  <c r="W58" i="39" s="1"/>
  <c r="W59" i="39" s="1"/>
  <c r="W60" i="39" s="1"/>
  <c r="W70" i="39"/>
  <c r="W71" i="39" s="1"/>
  <c r="W106" i="39"/>
  <c r="W107" i="39" s="1"/>
  <c r="W24" i="39"/>
  <c r="W91" i="39"/>
  <c r="W92" i="39" s="1"/>
  <c r="W93" i="39" s="1"/>
  <c r="W26" i="39"/>
  <c r="W33" i="39"/>
  <c r="W34" i="39" s="1"/>
  <c r="W40" i="39"/>
  <c r="W41" i="39"/>
  <c r="W54" i="39"/>
  <c r="W76" i="39"/>
  <c r="W77" i="39" s="1"/>
  <c r="W87" i="39"/>
  <c r="W88" i="39" s="1"/>
  <c r="W89" i="39" s="1"/>
  <c r="W43" i="40"/>
  <c r="W44" i="40"/>
  <c r="W71" i="40"/>
  <c r="W107" i="40"/>
  <c r="W88" i="40"/>
  <c r="W89" i="40" s="1"/>
  <c r="W91" i="40"/>
  <c r="W102" i="40"/>
  <c r="W104" i="40"/>
  <c r="W45" i="40"/>
  <c r="W9" i="40"/>
  <c r="W24" i="40"/>
  <c r="W26" i="40"/>
  <c r="W39" i="40"/>
  <c r="W40" i="40"/>
  <c r="W41" i="40" s="1"/>
  <c r="W52" i="40"/>
  <c r="W81" i="40"/>
  <c r="W82" i="40" s="1"/>
  <c r="W83" i="40" s="1"/>
  <c r="W84" i="40" s="1"/>
  <c r="W105" i="40"/>
  <c r="W106" i="40" s="1"/>
  <c r="W29" i="40"/>
  <c r="W30" i="40" s="1"/>
  <c r="W74" i="40"/>
  <c r="W33" i="40"/>
  <c r="W34" i="40" s="1"/>
  <c r="W35" i="40" s="1"/>
  <c r="W36" i="40" s="1"/>
  <c r="W64" i="40"/>
  <c r="W65" i="40" s="1"/>
  <c r="W66" i="40" s="1"/>
  <c r="W67" i="40" s="1"/>
  <c r="W68" i="40" s="1"/>
  <c r="W69" i="40" s="1"/>
  <c r="W95" i="40"/>
  <c r="W96" i="40" s="1"/>
  <c r="W97" i="40" s="1"/>
  <c r="W98" i="40" s="1"/>
  <c r="W99" i="40" s="1"/>
  <c r="W100" i="40" s="1"/>
  <c r="R9" i="40"/>
  <c r="AA9" i="40" s="1"/>
  <c r="W76" i="40"/>
  <c r="W77" i="40" s="1"/>
  <c r="W78" i="40" s="1"/>
  <c r="W95" i="39"/>
  <c r="W96" i="39" s="1"/>
  <c r="W97" i="39" s="1"/>
  <c r="W92" i="40"/>
  <c r="W93" i="40" s="1"/>
  <c r="W72" i="40"/>
  <c r="W73" i="40" s="1"/>
  <c r="W53" i="40"/>
  <c r="W54" i="40" s="1"/>
  <c r="W55" i="40" s="1"/>
  <c r="W56" i="40" s="1"/>
  <c r="W57" i="40" s="1"/>
  <c r="W58" i="40" s="1"/>
  <c r="W59" i="40" s="1"/>
  <c r="W60" i="40" s="1"/>
  <c r="W46" i="40"/>
  <c r="W47" i="40" s="1"/>
  <c r="W48" i="40" s="1"/>
  <c r="W49" i="40" s="1"/>
  <c r="W50" i="40" s="1"/>
  <c r="W51" i="40" s="1"/>
  <c r="W42" i="39"/>
  <c r="W43" i="39" s="1"/>
  <c r="W44" i="39" s="1"/>
  <c r="W45" i="39" s="1"/>
  <c r="W46" i="39" s="1"/>
  <c r="W47" i="39" s="1"/>
  <c r="W48" i="39" s="1"/>
  <c r="W49" i="39" s="1"/>
  <c r="W50" i="39" s="1"/>
  <c r="W51" i="39" s="1"/>
  <c r="W35" i="39"/>
  <c r="W36" i="39" s="1"/>
  <c r="W27" i="40"/>
  <c r="W23" i="39"/>
  <c r="W20" i="39"/>
  <c r="W21" i="39" s="1"/>
  <c r="W18" i="40"/>
  <c r="W19" i="40" s="1"/>
  <c r="W20" i="40" s="1"/>
  <c r="W21" i="40" s="1"/>
  <c r="W18" i="39"/>
  <c r="W19" i="39" s="1"/>
  <c r="W12" i="40"/>
  <c r="W14" i="40"/>
  <c r="W15" i="40" s="1"/>
  <c r="W16" i="40" s="1"/>
  <c r="W17" i="40" s="1"/>
  <c r="C10" i="40"/>
  <c r="V10" i="40"/>
  <c r="V11" i="40" s="1"/>
  <c r="V16" i="40"/>
  <c r="H4" i="40"/>
  <c r="W10" i="40"/>
  <c r="V17" i="40"/>
  <c r="V18" i="40" s="1"/>
  <c r="V19" i="40" s="1"/>
  <c r="V20" i="40" s="1"/>
  <c r="V21" i="40" s="1"/>
  <c r="V22" i="40" s="1"/>
  <c r="W13" i="39"/>
  <c r="R9" i="39"/>
  <c r="C10" i="39" s="1"/>
  <c r="V16" i="39"/>
  <c r="V17" i="39" s="1"/>
  <c r="V18" i="39" s="1"/>
  <c r="V11" i="39"/>
  <c r="V12" i="39" s="1"/>
  <c r="V13" i="39" s="1"/>
  <c r="V14" i="39" s="1"/>
  <c r="V15" i="39" s="1"/>
  <c r="W12" i="39"/>
  <c r="V19" i="39"/>
  <c r="V20" i="39" s="1"/>
  <c r="V21" i="39" s="1"/>
  <c r="V22" i="39" s="1"/>
  <c r="H4" i="39"/>
  <c r="AA9" i="39" l="1"/>
  <c r="Z9" i="40"/>
  <c r="V12" i="40"/>
  <c r="V13" i="40" s="1"/>
  <c r="V14" i="40" s="1"/>
  <c r="V15" i="40" s="1"/>
  <c r="P5" i="40"/>
  <c r="X10" i="40"/>
  <c r="K10" i="40"/>
  <c r="M10" i="40" s="1"/>
  <c r="R10" i="40" s="1"/>
  <c r="P5" i="39"/>
  <c r="L5" i="39"/>
  <c r="Z9" i="39"/>
  <c r="X10" i="39"/>
  <c r="K10" i="39"/>
  <c r="M10" i="39" s="1"/>
  <c r="R10" i="39" s="1"/>
  <c r="V108" i="37"/>
  <c r="T108" i="37"/>
  <c r="W108" i="37" s="1"/>
  <c r="R108" i="37"/>
  <c r="M108" i="37"/>
  <c r="K108" i="37"/>
  <c r="AA107" i="37"/>
  <c r="W107" i="37"/>
  <c r="V107" i="37"/>
  <c r="T107" i="37"/>
  <c r="R107" i="37"/>
  <c r="Z107" i="37" s="1"/>
  <c r="M107" i="37"/>
  <c r="K107" i="37"/>
  <c r="Z106" i="37"/>
  <c r="V106" i="37"/>
  <c r="T106" i="37"/>
  <c r="W106" i="37" s="1"/>
  <c r="R106" i="37"/>
  <c r="C107" i="37" s="1"/>
  <c r="X107" i="37" s="1"/>
  <c r="Y107" i="37" s="1"/>
  <c r="M106" i="37"/>
  <c r="K106" i="37"/>
  <c r="V105" i="37"/>
  <c r="T105" i="37"/>
  <c r="W105" i="37" s="1"/>
  <c r="R105" i="37"/>
  <c r="C106" i="37" s="1"/>
  <c r="X106" i="37" s="1"/>
  <c r="Y106" i="37" s="1"/>
  <c r="M105" i="37"/>
  <c r="K105" i="37"/>
  <c r="V104" i="37"/>
  <c r="T104" i="37"/>
  <c r="W104" i="37" s="1"/>
  <c r="R104" i="37"/>
  <c r="M104" i="37"/>
  <c r="K104" i="37"/>
  <c r="AA103" i="37"/>
  <c r="W103" i="37"/>
  <c r="V103" i="37"/>
  <c r="T103" i="37"/>
  <c r="R103" i="37"/>
  <c r="Z103" i="37" s="1"/>
  <c r="M103" i="37"/>
  <c r="K103" i="37"/>
  <c r="Z102" i="37"/>
  <c r="V102" i="37"/>
  <c r="T102" i="37"/>
  <c r="W102" i="37" s="1"/>
  <c r="R102" i="37"/>
  <c r="C103" i="37" s="1"/>
  <c r="X103" i="37" s="1"/>
  <c r="Y103" i="37" s="1"/>
  <c r="M102" i="37"/>
  <c r="K102" i="37"/>
  <c r="V101" i="37"/>
  <c r="T101" i="37"/>
  <c r="W101" i="37" s="1"/>
  <c r="R101" i="37"/>
  <c r="C102" i="37" s="1"/>
  <c r="X102" i="37" s="1"/>
  <c r="Y102" i="37" s="1"/>
  <c r="M101" i="37"/>
  <c r="K101" i="37"/>
  <c r="V100" i="37"/>
  <c r="T100" i="37"/>
  <c r="W100" i="37" s="1"/>
  <c r="R100" i="37"/>
  <c r="M100" i="37"/>
  <c r="K100" i="37"/>
  <c r="AA99" i="37"/>
  <c r="W99" i="37"/>
  <c r="V99" i="37"/>
  <c r="T99" i="37"/>
  <c r="R99" i="37"/>
  <c r="Z99" i="37" s="1"/>
  <c r="M99" i="37"/>
  <c r="K99" i="37"/>
  <c r="Z98" i="37"/>
  <c r="V98" i="37"/>
  <c r="T98" i="37"/>
  <c r="W98" i="37" s="1"/>
  <c r="R98" i="37"/>
  <c r="C99" i="37" s="1"/>
  <c r="X99" i="37" s="1"/>
  <c r="Y99" i="37" s="1"/>
  <c r="M98" i="37"/>
  <c r="K98" i="37"/>
  <c r="V97" i="37"/>
  <c r="T97" i="37"/>
  <c r="W97" i="37" s="1"/>
  <c r="R97" i="37"/>
  <c r="C98" i="37" s="1"/>
  <c r="X98" i="37" s="1"/>
  <c r="Y98" i="37" s="1"/>
  <c r="M97" i="37"/>
  <c r="K97" i="37"/>
  <c r="V96" i="37"/>
  <c r="T96" i="37"/>
  <c r="W96" i="37" s="1"/>
  <c r="R96" i="37"/>
  <c r="M96" i="37"/>
  <c r="K96" i="37"/>
  <c r="AA95" i="37"/>
  <c r="W95" i="37"/>
  <c r="V95" i="37"/>
  <c r="T95" i="37"/>
  <c r="R95" i="37"/>
  <c r="Z95" i="37" s="1"/>
  <c r="M95" i="37"/>
  <c r="K95" i="37"/>
  <c r="Z94" i="37"/>
  <c r="V94" i="37"/>
  <c r="T94" i="37"/>
  <c r="W94" i="37" s="1"/>
  <c r="R94" i="37"/>
  <c r="C95" i="37" s="1"/>
  <c r="X95" i="37" s="1"/>
  <c r="Y95" i="37" s="1"/>
  <c r="M94" i="37"/>
  <c r="K94" i="37"/>
  <c r="V93" i="37"/>
  <c r="T93" i="37"/>
  <c r="W93" i="37" s="1"/>
  <c r="R93" i="37"/>
  <c r="C94" i="37" s="1"/>
  <c r="X94" i="37" s="1"/>
  <c r="Y94" i="37" s="1"/>
  <c r="M93" i="37"/>
  <c r="K93" i="37"/>
  <c r="W92" i="37"/>
  <c r="V92" i="37"/>
  <c r="T92" i="37"/>
  <c r="R92" i="37"/>
  <c r="C93" i="37" s="1"/>
  <c r="X93" i="37" s="1"/>
  <c r="Y93" i="37" s="1"/>
  <c r="M92" i="37"/>
  <c r="K92" i="37"/>
  <c r="AA91" i="37"/>
  <c r="Z91" i="37"/>
  <c r="W91" i="37"/>
  <c r="V91" i="37"/>
  <c r="T91" i="37"/>
  <c r="R91" i="37"/>
  <c r="C92" i="37" s="1"/>
  <c r="X92" i="37" s="1"/>
  <c r="Y92" i="37" s="1"/>
  <c r="M91" i="37"/>
  <c r="K91" i="37"/>
  <c r="V90" i="37"/>
  <c r="T90" i="37"/>
  <c r="W90" i="37" s="1"/>
  <c r="R90" i="37"/>
  <c r="AA90" i="37" s="1"/>
  <c r="M90" i="37"/>
  <c r="K90" i="37"/>
  <c r="AA89" i="37"/>
  <c r="W89" i="37"/>
  <c r="V89" i="37"/>
  <c r="T89" i="37"/>
  <c r="R89" i="37"/>
  <c r="C90" i="37" s="1"/>
  <c r="X90" i="37" s="1"/>
  <c r="Y90" i="37" s="1"/>
  <c r="M89" i="37"/>
  <c r="K89" i="37"/>
  <c r="Z88" i="37"/>
  <c r="W88" i="37"/>
  <c r="V88" i="37"/>
  <c r="T88" i="37"/>
  <c r="R88" i="37"/>
  <c r="AA88" i="37" s="1"/>
  <c r="M88" i="37"/>
  <c r="K88" i="37"/>
  <c r="AA87" i="37"/>
  <c r="Z87" i="37"/>
  <c r="V87" i="37"/>
  <c r="T87" i="37"/>
  <c r="W87" i="37" s="1"/>
  <c r="R87" i="37"/>
  <c r="C88" i="37" s="1"/>
  <c r="X88" i="37" s="1"/>
  <c r="Y88" i="37" s="1"/>
  <c r="M87" i="37"/>
  <c r="K87" i="37"/>
  <c r="C87" i="37"/>
  <c r="X87" i="37" s="1"/>
  <c r="Y87" i="37" s="1"/>
  <c r="V86" i="37"/>
  <c r="T86" i="37"/>
  <c r="W86" i="37" s="1"/>
  <c r="R86" i="37"/>
  <c r="AA86" i="37" s="1"/>
  <c r="M86" i="37"/>
  <c r="K86" i="37"/>
  <c r="AA85" i="37"/>
  <c r="V85" i="37"/>
  <c r="T85" i="37"/>
  <c r="W85" i="37" s="1"/>
  <c r="R85" i="37"/>
  <c r="C86" i="37" s="1"/>
  <c r="X86" i="37" s="1"/>
  <c r="Y86" i="37" s="1"/>
  <c r="M85" i="37"/>
  <c r="K85" i="37"/>
  <c r="C85" i="37"/>
  <c r="X85" i="37" s="1"/>
  <c r="Y85" i="37" s="1"/>
  <c r="Z84" i="37"/>
  <c r="W84" i="37"/>
  <c r="V84" i="37"/>
  <c r="T84" i="37"/>
  <c r="R84" i="37"/>
  <c r="AA84" i="37" s="1"/>
  <c r="M84" i="37"/>
  <c r="K84" i="37"/>
  <c r="AA83" i="37"/>
  <c r="Z83" i="37"/>
  <c r="W83" i="37"/>
  <c r="V83" i="37"/>
  <c r="T83" i="37"/>
  <c r="R83" i="37"/>
  <c r="C84" i="37" s="1"/>
  <c r="X84" i="37" s="1"/>
  <c r="Y84" i="37" s="1"/>
  <c r="M83" i="37"/>
  <c r="K83" i="37"/>
  <c r="V82" i="37"/>
  <c r="T82" i="37"/>
  <c r="W82" i="37" s="1"/>
  <c r="R82" i="37"/>
  <c r="AA82" i="37" s="1"/>
  <c r="M82" i="37"/>
  <c r="K82" i="37"/>
  <c r="AA81" i="37"/>
  <c r="W81" i="37"/>
  <c r="V81" i="37"/>
  <c r="T81" i="37"/>
  <c r="R81" i="37"/>
  <c r="C82" i="37" s="1"/>
  <c r="X82" i="37" s="1"/>
  <c r="Y82" i="37" s="1"/>
  <c r="M81" i="37"/>
  <c r="K81" i="37"/>
  <c r="X80" i="37"/>
  <c r="Y80" i="37" s="1"/>
  <c r="W80" i="37"/>
  <c r="V80" i="37"/>
  <c r="T80" i="37"/>
  <c r="R80" i="37"/>
  <c r="AA80" i="37" s="1"/>
  <c r="M80" i="37"/>
  <c r="K80" i="37"/>
  <c r="AA79" i="37"/>
  <c r="Z79" i="37"/>
  <c r="V79" i="37"/>
  <c r="T79" i="37"/>
  <c r="W79" i="37" s="1"/>
  <c r="R79" i="37"/>
  <c r="C80" i="37" s="1"/>
  <c r="M79" i="37"/>
  <c r="K79" i="37"/>
  <c r="C79" i="37"/>
  <c r="X79" i="37" s="1"/>
  <c r="Y79" i="37" s="1"/>
  <c r="V78" i="37"/>
  <c r="T78" i="37"/>
  <c r="W78" i="37" s="1"/>
  <c r="R78" i="37"/>
  <c r="AA78" i="37" s="1"/>
  <c r="M78" i="37"/>
  <c r="K78" i="37"/>
  <c r="AA77" i="37"/>
  <c r="V77" i="37"/>
  <c r="T77" i="37"/>
  <c r="W77" i="37" s="1"/>
  <c r="R77" i="37"/>
  <c r="C78" i="37" s="1"/>
  <c r="X78" i="37" s="1"/>
  <c r="Y78" i="37" s="1"/>
  <c r="M77" i="37"/>
  <c r="K77" i="37"/>
  <c r="C77" i="37"/>
  <c r="X77" i="37" s="1"/>
  <c r="Y77" i="37" s="1"/>
  <c r="Z76" i="37"/>
  <c r="W76" i="37"/>
  <c r="V76" i="37"/>
  <c r="T76" i="37"/>
  <c r="R76" i="37"/>
  <c r="AA76" i="37" s="1"/>
  <c r="M76" i="37"/>
  <c r="K76" i="37"/>
  <c r="AA75" i="37"/>
  <c r="Z75" i="37"/>
  <c r="W75" i="37"/>
  <c r="V75" i="37"/>
  <c r="T75" i="37"/>
  <c r="R75" i="37"/>
  <c r="C76" i="37" s="1"/>
  <c r="X76" i="37" s="1"/>
  <c r="Y76" i="37" s="1"/>
  <c r="M75" i="37"/>
  <c r="K75" i="37"/>
  <c r="X74" i="37"/>
  <c r="Y74" i="37" s="1"/>
  <c r="V74" i="37"/>
  <c r="T74" i="37"/>
  <c r="W74" i="37" s="1"/>
  <c r="R74" i="37"/>
  <c r="AA74" i="37" s="1"/>
  <c r="M74" i="37"/>
  <c r="K74" i="37"/>
  <c r="AA73" i="37"/>
  <c r="W73" i="37"/>
  <c r="V73" i="37"/>
  <c r="T73" i="37"/>
  <c r="R73" i="37"/>
  <c r="C74" i="37" s="1"/>
  <c r="M73" i="37"/>
  <c r="K73" i="37"/>
  <c r="X72" i="37"/>
  <c r="Y72" i="37" s="1"/>
  <c r="W72" i="37"/>
  <c r="V72" i="37"/>
  <c r="T72" i="37"/>
  <c r="R72" i="37"/>
  <c r="AA72" i="37" s="1"/>
  <c r="M72" i="37"/>
  <c r="K72" i="37"/>
  <c r="AA71" i="37"/>
  <c r="Z71" i="37"/>
  <c r="V71" i="37"/>
  <c r="T71" i="37"/>
  <c r="W71" i="37" s="1"/>
  <c r="R71" i="37"/>
  <c r="C72" i="37" s="1"/>
  <c r="M71" i="37"/>
  <c r="K71" i="37"/>
  <c r="C71" i="37"/>
  <c r="X71" i="37" s="1"/>
  <c r="Y71" i="37" s="1"/>
  <c r="V70" i="37"/>
  <c r="T70" i="37"/>
  <c r="W70" i="37" s="1"/>
  <c r="R70" i="37"/>
  <c r="AA70" i="37" s="1"/>
  <c r="M70" i="37"/>
  <c r="K70" i="37"/>
  <c r="AA69" i="37"/>
  <c r="V69" i="37"/>
  <c r="T69" i="37"/>
  <c r="W69" i="37" s="1"/>
  <c r="R69" i="37"/>
  <c r="C70" i="37" s="1"/>
  <c r="X70" i="37" s="1"/>
  <c r="Y70" i="37" s="1"/>
  <c r="M69" i="37"/>
  <c r="K69" i="37"/>
  <c r="C69" i="37"/>
  <c r="X69" i="37" s="1"/>
  <c r="Y69" i="37" s="1"/>
  <c r="W68" i="37"/>
  <c r="V68" i="37"/>
  <c r="T68" i="37"/>
  <c r="R68" i="37"/>
  <c r="AA68" i="37" s="1"/>
  <c r="M68" i="37"/>
  <c r="K68" i="37"/>
  <c r="AA67" i="37"/>
  <c r="Z67" i="37"/>
  <c r="W67" i="37"/>
  <c r="V67" i="37"/>
  <c r="T67" i="37"/>
  <c r="R67" i="37"/>
  <c r="C68" i="37" s="1"/>
  <c r="X68" i="37" s="1"/>
  <c r="Y68" i="37" s="1"/>
  <c r="M67" i="37"/>
  <c r="K67" i="37"/>
  <c r="V66" i="37"/>
  <c r="T66" i="37"/>
  <c r="W66" i="37" s="1"/>
  <c r="R66" i="37"/>
  <c r="AA66" i="37" s="1"/>
  <c r="M66" i="37"/>
  <c r="K66" i="37"/>
  <c r="C66" i="37"/>
  <c r="X66" i="37" s="1"/>
  <c r="Y66" i="37" s="1"/>
  <c r="AA65" i="37"/>
  <c r="W65" i="37"/>
  <c r="V65" i="37"/>
  <c r="T65" i="37"/>
  <c r="R65" i="37"/>
  <c r="Z65" i="37" s="1"/>
  <c r="M65" i="37"/>
  <c r="K65" i="37"/>
  <c r="X64" i="37"/>
  <c r="Y64" i="37" s="1"/>
  <c r="W64" i="37"/>
  <c r="V64" i="37"/>
  <c r="T64" i="37"/>
  <c r="R64" i="37"/>
  <c r="Z64" i="37" s="1"/>
  <c r="M64" i="37"/>
  <c r="K64" i="37"/>
  <c r="AA63" i="37"/>
  <c r="Z63" i="37"/>
  <c r="V63" i="37"/>
  <c r="T63" i="37"/>
  <c r="W63" i="37" s="1"/>
  <c r="R63" i="37"/>
  <c r="C64" i="37" s="1"/>
  <c r="M63" i="37"/>
  <c r="K63" i="37"/>
  <c r="C63" i="37"/>
  <c r="X63" i="37" s="1"/>
  <c r="Y63" i="37" s="1"/>
  <c r="V62" i="37"/>
  <c r="T62" i="37"/>
  <c r="W62" i="37" s="1"/>
  <c r="R62" i="37"/>
  <c r="AA62" i="37" s="1"/>
  <c r="M62" i="37"/>
  <c r="K62" i="37"/>
  <c r="X61" i="37"/>
  <c r="Y61" i="37" s="1"/>
  <c r="V61" i="37"/>
  <c r="T61" i="37"/>
  <c r="W61" i="37" s="1"/>
  <c r="R61" i="37"/>
  <c r="Z61" i="37" s="1"/>
  <c r="M61" i="37"/>
  <c r="K61" i="37"/>
  <c r="C61" i="37"/>
  <c r="AA60" i="37"/>
  <c r="W60" i="37"/>
  <c r="V60" i="37"/>
  <c r="T60" i="37"/>
  <c r="R60" i="37"/>
  <c r="Z60" i="37" s="1"/>
  <c r="M60" i="37"/>
  <c r="K60" i="37"/>
  <c r="AA59" i="37"/>
  <c r="Z59" i="37"/>
  <c r="W59" i="37"/>
  <c r="V59" i="37"/>
  <c r="T59" i="37"/>
  <c r="R59" i="37"/>
  <c r="C60" i="37" s="1"/>
  <c r="X60" i="37" s="1"/>
  <c r="Y60" i="37" s="1"/>
  <c r="M59" i="37"/>
  <c r="K59" i="37"/>
  <c r="V58" i="37"/>
  <c r="T58" i="37"/>
  <c r="W58" i="37" s="1"/>
  <c r="R58" i="37"/>
  <c r="AA58" i="37" s="1"/>
  <c r="M58" i="37"/>
  <c r="K58" i="37"/>
  <c r="C58" i="37"/>
  <c r="X58" i="37" s="1"/>
  <c r="Y58" i="37" s="1"/>
  <c r="AA57" i="37"/>
  <c r="W57" i="37"/>
  <c r="V57" i="37"/>
  <c r="T57" i="37"/>
  <c r="R57" i="37"/>
  <c r="Z57" i="37" s="1"/>
  <c r="M57" i="37"/>
  <c r="K57" i="37"/>
  <c r="X56" i="37"/>
  <c r="Y56" i="37" s="1"/>
  <c r="W56" i="37"/>
  <c r="V56" i="37"/>
  <c r="T56" i="37"/>
  <c r="R56" i="37"/>
  <c r="Z56" i="37" s="1"/>
  <c r="M56" i="37"/>
  <c r="K56" i="37"/>
  <c r="AA55" i="37"/>
  <c r="Z55" i="37"/>
  <c r="V55" i="37"/>
  <c r="T55" i="37"/>
  <c r="W55" i="37" s="1"/>
  <c r="R55" i="37"/>
  <c r="C56" i="37" s="1"/>
  <c r="M55" i="37"/>
  <c r="K55" i="37"/>
  <c r="C55" i="37"/>
  <c r="X55" i="37" s="1"/>
  <c r="Y55" i="37" s="1"/>
  <c r="V54" i="37"/>
  <c r="T54" i="37"/>
  <c r="W54" i="37" s="1"/>
  <c r="R54" i="37"/>
  <c r="AA54" i="37" s="1"/>
  <c r="M54" i="37"/>
  <c r="K54" i="37"/>
  <c r="X53" i="37"/>
  <c r="Y53" i="37" s="1"/>
  <c r="V53" i="37"/>
  <c r="T53" i="37"/>
  <c r="W53" i="37" s="1"/>
  <c r="R53" i="37"/>
  <c r="M53" i="37"/>
  <c r="K53" i="37"/>
  <c r="C53" i="37"/>
  <c r="AA52" i="37"/>
  <c r="W52" i="37"/>
  <c r="V52" i="37"/>
  <c r="T52" i="37"/>
  <c r="R52" i="37"/>
  <c r="Z52" i="37" s="1"/>
  <c r="M52" i="37"/>
  <c r="K52" i="37"/>
  <c r="Z51" i="37"/>
  <c r="V51" i="37"/>
  <c r="T51" i="37"/>
  <c r="W51" i="37" s="1"/>
  <c r="R51" i="37"/>
  <c r="C52" i="37" s="1"/>
  <c r="X52" i="37" s="1"/>
  <c r="Y52" i="37" s="1"/>
  <c r="M51" i="37"/>
  <c r="K51" i="37"/>
  <c r="X50" i="37"/>
  <c r="Y50" i="37" s="1"/>
  <c r="V50" i="37"/>
  <c r="T50" i="37"/>
  <c r="W50" i="37" s="1"/>
  <c r="R50" i="37"/>
  <c r="M50" i="37"/>
  <c r="K50" i="37"/>
  <c r="AA49" i="37"/>
  <c r="W49" i="37"/>
  <c r="V49" i="37"/>
  <c r="T49" i="37"/>
  <c r="R49" i="37"/>
  <c r="C50" i="37" s="1"/>
  <c r="M49" i="37"/>
  <c r="K49" i="37"/>
  <c r="AA48" i="37"/>
  <c r="Z48" i="37"/>
  <c r="W48" i="37"/>
  <c r="V48" i="37"/>
  <c r="T48" i="37"/>
  <c r="R48" i="37"/>
  <c r="C49" i="37" s="1"/>
  <c r="X49" i="37" s="1"/>
  <c r="Y49" i="37" s="1"/>
  <c r="M48" i="37"/>
  <c r="K48" i="37"/>
  <c r="Z47" i="37"/>
  <c r="V47" i="37"/>
  <c r="T47" i="37"/>
  <c r="W47" i="37" s="1"/>
  <c r="R47" i="37"/>
  <c r="C48" i="37" s="1"/>
  <c r="X48" i="37" s="1"/>
  <c r="Y48" i="37" s="1"/>
  <c r="M47" i="37"/>
  <c r="K47" i="37"/>
  <c r="V46" i="37"/>
  <c r="T46" i="37"/>
  <c r="W46" i="37" s="1"/>
  <c r="R46" i="37"/>
  <c r="M46" i="37"/>
  <c r="K46" i="37"/>
  <c r="AA45" i="37"/>
  <c r="W45" i="37"/>
  <c r="V45" i="37"/>
  <c r="T45" i="37"/>
  <c r="R45" i="37"/>
  <c r="C46" i="37" s="1"/>
  <c r="X46" i="37" s="1"/>
  <c r="Y46" i="37" s="1"/>
  <c r="M45" i="37"/>
  <c r="K45" i="37"/>
  <c r="AA44" i="37"/>
  <c r="Z44" i="37"/>
  <c r="W44" i="37"/>
  <c r="V44" i="37"/>
  <c r="T44" i="37"/>
  <c r="R44" i="37"/>
  <c r="C45" i="37" s="1"/>
  <c r="X45" i="37" s="1"/>
  <c r="Y45" i="37" s="1"/>
  <c r="M44" i="37"/>
  <c r="K44" i="37"/>
  <c r="Z43" i="37"/>
  <c r="Y43" i="37"/>
  <c r="V43" i="37"/>
  <c r="T43" i="37"/>
  <c r="W43" i="37" s="1"/>
  <c r="R43" i="37"/>
  <c r="C44" i="37" s="1"/>
  <c r="X44" i="37" s="1"/>
  <c r="Y44" i="37" s="1"/>
  <c r="M43" i="37"/>
  <c r="K43" i="37"/>
  <c r="C43" i="37"/>
  <c r="X43" i="37" s="1"/>
  <c r="V42" i="37"/>
  <c r="T42" i="37"/>
  <c r="W42" i="37" s="1"/>
  <c r="R42" i="37"/>
  <c r="M42" i="37"/>
  <c r="K42" i="37"/>
  <c r="W41" i="37"/>
  <c r="V41" i="37"/>
  <c r="T41" i="37"/>
  <c r="R41" i="37"/>
  <c r="Z41" i="37" s="1"/>
  <c r="M41" i="37"/>
  <c r="K41" i="37"/>
  <c r="AA40" i="37"/>
  <c r="Z40" i="37"/>
  <c r="W40" i="37"/>
  <c r="V40" i="37"/>
  <c r="T40" i="37"/>
  <c r="R40" i="37"/>
  <c r="C41" i="37" s="1"/>
  <c r="X41" i="37" s="1"/>
  <c r="Y41" i="37" s="1"/>
  <c r="M40" i="37"/>
  <c r="K40" i="37"/>
  <c r="Z39" i="37"/>
  <c r="Y39" i="37"/>
  <c r="V39" i="37"/>
  <c r="T39" i="37"/>
  <c r="W39" i="37" s="1"/>
  <c r="R39" i="37"/>
  <c r="C40" i="37" s="1"/>
  <c r="X40" i="37" s="1"/>
  <c r="Y40" i="37" s="1"/>
  <c r="M39" i="37"/>
  <c r="K39" i="37"/>
  <c r="C39" i="37"/>
  <c r="X39" i="37" s="1"/>
  <c r="V38" i="37"/>
  <c r="T38" i="37"/>
  <c r="W38" i="37" s="1"/>
  <c r="R38" i="37"/>
  <c r="M38" i="37"/>
  <c r="K38" i="37"/>
  <c r="W37" i="37"/>
  <c r="V37" i="37"/>
  <c r="T37" i="37"/>
  <c r="R37" i="37"/>
  <c r="Z37" i="37" s="1"/>
  <c r="M37" i="37"/>
  <c r="K37" i="37"/>
  <c r="AA36" i="37"/>
  <c r="Z36" i="37"/>
  <c r="W36" i="37"/>
  <c r="V36" i="37"/>
  <c r="T36" i="37"/>
  <c r="R36" i="37"/>
  <c r="C37" i="37" s="1"/>
  <c r="X37" i="37" s="1"/>
  <c r="Y37" i="37" s="1"/>
  <c r="M36" i="37"/>
  <c r="K36" i="37"/>
  <c r="Z35" i="37"/>
  <c r="Y35" i="37"/>
  <c r="V35" i="37"/>
  <c r="T35" i="37"/>
  <c r="W35" i="37" s="1"/>
  <c r="R35" i="37"/>
  <c r="C36" i="37" s="1"/>
  <c r="X36" i="37" s="1"/>
  <c r="Y36" i="37" s="1"/>
  <c r="M35" i="37"/>
  <c r="K35" i="37"/>
  <c r="C35" i="37"/>
  <c r="X35" i="37" s="1"/>
  <c r="V34" i="37"/>
  <c r="T34" i="37"/>
  <c r="W34" i="37" s="1"/>
  <c r="R34" i="37"/>
  <c r="M34" i="37"/>
  <c r="K34" i="37"/>
  <c r="W33" i="37"/>
  <c r="V33" i="37"/>
  <c r="T33" i="37"/>
  <c r="R33" i="37"/>
  <c r="Z33" i="37" s="1"/>
  <c r="M33" i="37"/>
  <c r="K33" i="37"/>
  <c r="AA32" i="37"/>
  <c r="Z32" i="37"/>
  <c r="W32" i="37"/>
  <c r="V32" i="37"/>
  <c r="T32" i="37"/>
  <c r="R32" i="37"/>
  <c r="C33" i="37" s="1"/>
  <c r="X33" i="37" s="1"/>
  <c r="Y33" i="37" s="1"/>
  <c r="M32" i="37"/>
  <c r="K32" i="37"/>
  <c r="Z31" i="37"/>
  <c r="Y31" i="37"/>
  <c r="V31" i="37"/>
  <c r="T31" i="37"/>
  <c r="W31" i="37" s="1"/>
  <c r="R31" i="37"/>
  <c r="C32" i="37" s="1"/>
  <c r="X32" i="37" s="1"/>
  <c r="Y32" i="37" s="1"/>
  <c r="M31" i="37"/>
  <c r="K31" i="37"/>
  <c r="C31" i="37"/>
  <c r="X31" i="37" s="1"/>
  <c r="V30" i="37"/>
  <c r="T30" i="37"/>
  <c r="W30" i="37" s="1"/>
  <c r="R30" i="37"/>
  <c r="M30" i="37"/>
  <c r="K30" i="37"/>
  <c r="W29" i="37"/>
  <c r="V29" i="37"/>
  <c r="T29" i="37"/>
  <c r="R29" i="37"/>
  <c r="Z29" i="37" s="1"/>
  <c r="M29" i="37"/>
  <c r="K29" i="37"/>
  <c r="AA28" i="37"/>
  <c r="Z28" i="37"/>
  <c r="W28" i="37"/>
  <c r="V28" i="37"/>
  <c r="T28" i="37"/>
  <c r="R28" i="37"/>
  <c r="C29" i="37" s="1"/>
  <c r="X29" i="37" s="1"/>
  <c r="Y29" i="37" s="1"/>
  <c r="M28" i="37"/>
  <c r="K28" i="37"/>
  <c r="Z27" i="37"/>
  <c r="Y27" i="37"/>
  <c r="V27" i="37"/>
  <c r="T27" i="37"/>
  <c r="W27" i="37" s="1"/>
  <c r="R27" i="37"/>
  <c r="C28" i="37" s="1"/>
  <c r="X28" i="37" s="1"/>
  <c r="Y28" i="37" s="1"/>
  <c r="M27" i="37"/>
  <c r="K27" i="37"/>
  <c r="C27" i="37"/>
  <c r="X27" i="37" s="1"/>
  <c r="V26" i="37"/>
  <c r="T26" i="37"/>
  <c r="W26" i="37" s="1"/>
  <c r="R26" i="37"/>
  <c r="M26" i="37"/>
  <c r="K26" i="37"/>
  <c r="W25" i="37"/>
  <c r="V25" i="37"/>
  <c r="T25" i="37"/>
  <c r="R25" i="37"/>
  <c r="Z25" i="37" s="1"/>
  <c r="M25" i="37"/>
  <c r="K25" i="37"/>
  <c r="AA24" i="37"/>
  <c r="Z24" i="37"/>
  <c r="W24" i="37"/>
  <c r="V24" i="37"/>
  <c r="T24" i="37"/>
  <c r="R24" i="37"/>
  <c r="C25" i="37" s="1"/>
  <c r="X25" i="37" s="1"/>
  <c r="Y25" i="37" s="1"/>
  <c r="M24" i="37"/>
  <c r="K24" i="37"/>
  <c r="Z23" i="37"/>
  <c r="V23" i="37"/>
  <c r="T23" i="37"/>
  <c r="W23" i="37" s="1"/>
  <c r="R23" i="37"/>
  <c r="C24" i="37" s="1"/>
  <c r="X24" i="37" s="1"/>
  <c r="Y24" i="37" s="1"/>
  <c r="M23" i="37"/>
  <c r="K23" i="37"/>
  <c r="X22" i="37"/>
  <c r="Y22" i="37" s="1"/>
  <c r="T22" i="37"/>
  <c r="R22" i="37"/>
  <c r="M22" i="37"/>
  <c r="K22" i="37"/>
  <c r="C22" i="37"/>
  <c r="W21" i="37"/>
  <c r="T21" i="37"/>
  <c r="V21" i="37" s="1"/>
  <c r="R21" i="37"/>
  <c r="Z21" i="37" s="1"/>
  <c r="M21" i="37"/>
  <c r="K21" i="37"/>
  <c r="AA20" i="37"/>
  <c r="Z20" i="37"/>
  <c r="W20" i="37"/>
  <c r="V20" i="37"/>
  <c r="T20" i="37"/>
  <c r="R20" i="37"/>
  <c r="C21" i="37" s="1"/>
  <c r="X21" i="37" s="1"/>
  <c r="Y21" i="37" s="1"/>
  <c r="M20" i="37"/>
  <c r="K20" i="37"/>
  <c r="Z19" i="37"/>
  <c r="V19" i="37"/>
  <c r="T19" i="37"/>
  <c r="W19" i="37" s="1"/>
  <c r="R19" i="37"/>
  <c r="AA19" i="37" s="1"/>
  <c r="M19" i="37"/>
  <c r="K19" i="37"/>
  <c r="T18" i="37"/>
  <c r="V18" i="37" s="1"/>
  <c r="R18" i="37"/>
  <c r="Z18" i="37" s="1"/>
  <c r="M18" i="37"/>
  <c r="K18" i="37"/>
  <c r="W17" i="37"/>
  <c r="V17" i="37"/>
  <c r="T17" i="37"/>
  <c r="R17" i="37"/>
  <c r="C18" i="37" s="1"/>
  <c r="X18" i="37" s="1"/>
  <c r="Y18" i="37" s="1"/>
  <c r="M17" i="37"/>
  <c r="K17" i="37"/>
  <c r="AA16" i="37"/>
  <c r="Z16" i="37"/>
  <c r="W16" i="37"/>
  <c r="V16" i="37"/>
  <c r="T16" i="37"/>
  <c r="R16" i="37"/>
  <c r="C17" i="37" s="1"/>
  <c r="X17" i="37" s="1"/>
  <c r="Y17" i="37" s="1"/>
  <c r="M16" i="37"/>
  <c r="K16" i="37"/>
  <c r="Z15" i="37"/>
  <c r="V15" i="37"/>
  <c r="T15" i="37"/>
  <c r="W15" i="37" s="1"/>
  <c r="R15" i="37"/>
  <c r="AA15" i="37" s="1"/>
  <c r="M15" i="37"/>
  <c r="K15" i="37"/>
  <c r="T14" i="37"/>
  <c r="V14" i="37" s="1"/>
  <c r="R14" i="37"/>
  <c r="Z14" i="37" s="1"/>
  <c r="M14" i="37"/>
  <c r="K14" i="37"/>
  <c r="W13" i="37"/>
  <c r="V13" i="37"/>
  <c r="T13" i="37"/>
  <c r="R13" i="37"/>
  <c r="C14" i="37" s="1"/>
  <c r="X14" i="37" s="1"/>
  <c r="Y14" i="37" s="1"/>
  <c r="M13" i="37"/>
  <c r="K13" i="37"/>
  <c r="AA12" i="37"/>
  <c r="Z12" i="37"/>
  <c r="W12" i="37"/>
  <c r="V12" i="37"/>
  <c r="T12" i="37"/>
  <c r="R12" i="37"/>
  <c r="C13" i="37" s="1"/>
  <c r="X13" i="37" s="1"/>
  <c r="Y13" i="37" s="1"/>
  <c r="M12" i="37"/>
  <c r="K12" i="37"/>
  <c r="Z11" i="37"/>
  <c r="T11" i="37"/>
  <c r="W11" i="37" s="1"/>
  <c r="R11" i="37"/>
  <c r="AA11" i="37" s="1"/>
  <c r="M11" i="37"/>
  <c r="K11" i="37"/>
  <c r="C11" i="37"/>
  <c r="X11" i="37" s="1"/>
  <c r="Y11" i="37" s="1"/>
  <c r="W10" i="37"/>
  <c r="V10" i="37"/>
  <c r="T10" i="37"/>
  <c r="R10" i="37"/>
  <c r="Z10" i="37" s="1"/>
  <c r="M10" i="37"/>
  <c r="K10" i="37"/>
  <c r="T9" i="37"/>
  <c r="V9" i="37" s="1"/>
  <c r="R9" i="37"/>
  <c r="C10" i="37" s="1"/>
  <c r="X10" i="37" s="1"/>
  <c r="M9" i="37"/>
  <c r="K9" i="37"/>
  <c r="C9" i="37"/>
  <c r="Z10" i="40" l="1"/>
  <c r="C11" i="40"/>
  <c r="AA10" i="40"/>
  <c r="L5" i="40"/>
  <c r="Z10" i="39"/>
  <c r="C11" i="39"/>
  <c r="AA10" i="39"/>
  <c r="D4" i="37"/>
  <c r="P2" i="37" s="1"/>
  <c r="V11" i="37"/>
  <c r="L5" i="37" s="1"/>
  <c r="G5" i="37"/>
  <c r="W9" i="37"/>
  <c r="AA10" i="37"/>
  <c r="C12" i="37"/>
  <c r="X12" i="37" s="1"/>
  <c r="Y12" i="37" s="1"/>
  <c r="P4" i="37" s="1"/>
  <c r="Z13" i="37"/>
  <c r="W14" i="37"/>
  <c r="AA14" i="37"/>
  <c r="C16" i="37"/>
  <c r="X16" i="37" s="1"/>
  <c r="Y16" i="37" s="1"/>
  <c r="Z17" i="37"/>
  <c r="W18" i="37"/>
  <c r="AA18" i="37"/>
  <c r="C20" i="37"/>
  <c r="X20" i="37" s="1"/>
  <c r="Y20" i="37" s="1"/>
  <c r="AA21" i="37"/>
  <c r="AA22" i="37"/>
  <c r="Z22" i="37"/>
  <c r="C23" i="37"/>
  <c r="X23" i="37" s="1"/>
  <c r="Y23" i="37" s="1"/>
  <c r="C26" i="37"/>
  <c r="X26" i="37" s="1"/>
  <c r="Y26" i="37" s="1"/>
  <c r="C30" i="37"/>
  <c r="X30" i="37" s="1"/>
  <c r="Y30" i="37" s="1"/>
  <c r="C34" i="37"/>
  <c r="X34" i="37" s="1"/>
  <c r="Y34" i="37" s="1"/>
  <c r="C38" i="37"/>
  <c r="X38" i="37" s="1"/>
  <c r="Y38" i="37" s="1"/>
  <c r="C42" i="37"/>
  <c r="X42" i="37" s="1"/>
  <c r="Y42" i="37" s="1"/>
  <c r="Z53" i="37"/>
  <c r="C54" i="37"/>
  <c r="X54" i="37" s="1"/>
  <c r="Y54" i="37" s="1"/>
  <c r="AA53" i="37"/>
  <c r="AA13" i="37"/>
  <c r="C15" i="37"/>
  <c r="X15" i="37" s="1"/>
  <c r="Y15" i="37" s="1"/>
  <c r="AA17" i="37"/>
  <c r="C19" i="37"/>
  <c r="X19" i="37" s="1"/>
  <c r="Y19" i="37" s="1"/>
  <c r="W22" i="37"/>
  <c r="V22" i="37"/>
  <c r="AA46" i="37"/>
  <c r="Z46" i="37"/>
  <c r="C47" i="37"/>
  <c r="X47" i="37" s="1"/>
  <c r="Y47" i="37" s="1"/>
  <c r="AA9" i="37"/>
  <c r="AA50" i="37"/>
  <c r="Z50" i="37"/>
  <c r="C51" i="37"/>
  <c r="X51" i="37" s="1"/>
  <c r="Y51" i="37" s="1"/>
  <c r="Z9" i="37"/>
  <c r="C5" i="37"/>
  <c r="H4" i="37"/>
  <c r="E5" i="37"/>
  <c r="AA25" i="37"/>
  <c r="AA26" i="37"/>
  <c r="Z26" i="37"/>
  <c r="AA29" i="37"/>
  <c r="AA30" i="37"/>
  <c r="Z30" i="37"/>
  <c r="AA33" i="37"/>
  <c r="AA34" i="37"/>
  <c r="Z34" i="37"/>
  <c r="AA37" i="37"/>
  <c r="AA38" i="37"/>
  <c r="Z38" i="37"/>
  <c r="AA41" i="37"/>
  <c r="AA42" i="37"/>
  <c r="Z42" i="37"/>
  <c r="AA23" i="37"/>
  <c r="AA27" i="37"/>
  <c r="AA31" i="37"/>
  <c r="AA35" i="37"/>
  <c r="AA39" i="37"/>
  <c r="AA43" i="37"/>
  <c r="AA47" i="37"/>
  <c r="AA51" i="37"/>
  <c r="AA56" i="37"/>
  <c r="C59" i="37"/>
  <c r="X59" i="37" s="1"/>
  <c r="Y59" i="37" s="1"/>
  <c r="AA61" i="37"/>
  <c r="AA64" i="37"/>
  <c r="C67" i="37"/>
  <c r="X67" i="37" s="1"/>
  <c r="Y67" i="37" s="1"/>
  <c r="C73" i="37"/>
  <c r="X73" i="37" s="1"/>
  <c r="Y73" i="37" s="1"/>
  <c r="C75" i="37"/>
  <c r="X75" i="37" s="1"/>
  <c r="Y75" i="37" s="1"/>
  <c r="C81" i="37"/>
  <c r="X81" i="37" s="1"/>
  <c r="Y81" i="37" s="1"/>
  <c r="C83" i="37"/>
  <c r="X83" i="37" s="1"/>
  <c r="Y83" i="37" s="1"/>
  <c r="C89" i="37"/>
  <c r="X89" i="37" s="1"/>
  <c r="Y89" i="37" s="1"/>
  <c r="C91" i="37"/>
  <c r="X91" i="37" s="1"/>
  <c r="Y91" i="37" s="1"/>
  <c r="AA100" i="37"/>
  <c r="Z100" i="37"/>
  <c r="C101" i="37"/>
  <c r="X101" i="37" s="1"/>
  <c r="Y101" i="37" s="1"/>
  <c r="AA108" i="37"/>
  <c r="Z108" i="37"/>
  <c r="Z45" i="37"/>
  <c r="Z49" i="37"/>
  <c r="Z54" i="37"/>
  <c r="C57" i="37"/>
  <c r="X57" i="37" s="1"/>
  <c r="Y57" i="37" s="1"/>
  <c r="C62" i="37"/>
  <c r="X62" i="37" s="1"/>
  <c r="Y62" i="37" s="1"/>
  <c r="Z62" i="37"/>
  <c r="C65" i="37"/>
  <c r="X65" i="37" s="1"/>
  <c r="Y65" i="37" s="1"/>
  <c r="Z68" i="37"/>
  <c r="Z70" i="37"/>
  <c r="Z78" i="37"/>
  <c r="Z86" i="37"/>
  <c r="AA96" i="37"/>
  <c r="Z96" i="37"/>
  <c r="C97" i="37"/>
  <c r="X97" i="37" s="1"/>
  <c r="Y97" i="37" s="1"/>
  <c r="AA104" i="37"/>
  <c r="Z104" i="37"/>
  <c r="C105" i="37"/>
  <c r="X105" i="37" s="1"/>
  <c r="Y105" i="37" s="1"/>
  <c r="Z58" i="37"/>
  <c r="Z66" i="37"/>
  <c r="Z72" i="37"/>
  <c r="Z74" i="37"/>
  <c r="Z80" i="37"/>
  <c r="Z82" i="37"/>
  <c r="Z90" i="37"/>
  <c r="AA92" i="37"/>
  <c r="Z92" i="37"/>
  <c r="Z69" i="37"/>
  <c r="Z73" i="37"/>
  <c r="Z77" i="37"/>
  <c r="Z81" i="37"/>
  <c r="Z85" i="37"/>
  <c r="Z89" i="37"/>
  <c r="Z93" i="37"/>
  <c r="AA94" i="37"/>
  <c r="C96" i="37"/>
  <c r="X96" i="37" s="1"/>
  <c r="Y96" i="37" s="1"/>
  <c r="Z97" i="37"/>
  <c r="AA98" i="37"/>
  <c r="C100" i="37"/>
  <c r="X100" i="37" s="1"/>
  <c r="Y100" i="37" s="1"/>
  <c r="Z101" i="37"/>
  <c r="AA102" i="37"/>
  <c r="C104" i="37"/>
  <c r="X104" i="37" s="1"/>
  <c r="Y104" i="37" s="1"/>
  <c r="Z105" i="37"/>
  <c r="AA106" i="37"/>
  <c r="C108" i="37"/>
  <c r="X108" i="37" s="1"/>
  <c r="Y108" i="37" s="1"/>
  <c r="AA93" i="37"/>
  <c r="AA97" i="37"/>
  <c r="AA101" i="37"/>
  <c r="AA105" i="37"/>
  <c r="V108" i="35"/>
  <c r="T108" i="35"/>
  <c r="W108" i="35" s="1"/>
  <c r="V107" i="35"/>
  <c r="T107" i="35"/>
  <c r="V106" i="35"/>
  <c r="T106" i="35"/>
  <c r="V105" i="35"/>
  <c r="T105" i="35"/>
  <c r="V104" i="35"/>
  <c r="T104" i="35"/>
  <c r="V103" i="35"/>
  <c r="T103" i="35"/>
  <c r="W103" i="35" s="1"/>
  <c r="V102" i="35"/>
  <c r="T102" i="35"/>
  <c r="V101" i="35"/>
  <c r="T101" i="35"/>
  <c r="V100" i="35"/>
  <c r="T100" i="35"/>
  <c r="V99" i="35"/>
  <c r="T99" i="35"/>
  <c r="V98" i="35"/>
  <c r="T98" i="35"/>
  <c r="V97" i="35"/>
  <c r="T97" i="35"/>
  <c r="V96" i="35"/>
  <c r="T96" i="35"/>
  <c r="V95" i="35"/>
  <c r="T95" i="35"/>
  <c r="V94" i="35"/>
  <c r="T94" i="35"/>
  <c r="V93" i="35"/>
  <c r="T93" i="35"/>
  <c r="V92" i="35"/>
  <c r="T92" i="35"/>
  <c r="V91" i="35"/>
  <c r="T91" i="35"/>
  <c r="V90" i="35"/>
  <c r="T90" i="35"/>
  <c r="W90" i="35" s="1"/>
  <c r="V89" i="35"/>
  <c r="T89" i="35"/>
  <c r="V88" i="35"/>
  <c r="T88" i="35"/>
  <c r="V87" i="35"/>
  <c r="T87" i="35"/>
  <c r="V86" i="35"/>
  <c r="T86" i="35"/>
  <c r="V85" i="35"/>
  <c r="T85" i="35"/>
  <c r="V84" i="35"/>
  <c r="T84" i="35"/>
  <c r="V83" i="35"/>
  <c r="T83" i="35"/>
  <c r="V82" i="35"/>
  <c r="T82" i="35"/>
  <c r="V81" i="35"/>
  <c r="T81" i="35"/>
  <c r="V80" i="35"/>
  <c r="T80" i="35"/>
  <c r="V79" i="35"/>
  <c r="T79" i="35"/>
  <c r="V78" i="35"/>
  <c r="T78" i="35"/>
  <c r="V77" i="35"/>
  <c r="T77" i="35"/>
  <c r="V76" i="35"/>
  <c r="T76" i="35"/>
  <c r="V75" i="35"/>
  <c r="T75" i="35"/>
  <c r="V74" i="35"/>
  <c r="T74" i="35"/>
  <c r="V73" i="35"/>
  <c r="T73" i="35"/>
  <c r="V72" i="35"/>
  <c r="T72" i="35"/>
  <c r="V71" i="35"/>
  <c r="T71" i="35"/>
  <c r="V70" i="35"/>
  <c r="T70" i="35"/>
  <c r="V69" i="35"/>
  <c r="T69" i="35"/>
  <c r="V68" i="35"/>
  <c r="T68" i="35"/>
  <c r="V67" i="35"/>
  <c r="T67" i="35"/>
  <c r="V66" i="35"/>
  <c r="T66" i="35"/>
  <c r="V65" i="35"/>
  <c r="T65" i="35"/>
  <c r="V64" i="35"/>
  <c r="T64" i="35"/>
  <c r="V63" i="35"/>
  <c r="T63" i="35"/>
  <c r="W63" i="35" s="1"/>
  <c r="V62" i="35"/>
  <c r="T62" i="35"/>
  <c r="V61" i="35"/>
  <c r="T61" i="35"/>
  <c r="V60" i="35"/>
  <c r="T60" i="35"/>
  <c r="V59" i="35"/>
  <c r="T59" i="35"/>
  <c r="V58" i="35"/>
  <c r="T58" i="35"/>
  <c r="V57" i="35"/>
  <c r="T57" i="35"/>
  <c r="V56" i="35"/>
  <c r="T56" i="35"/>
  <c r="V55" i="35"/>
  <c r="T55" i="35"/>
  <c r="V54" i="35"/>
  <c r="T54" i="35"/>
  <c r="V53" i="35"/>
  <c r="T53" i="35"/>
  <c r="V52" i="35"/>
  <c r="T52" i="35"/>
  <c r="V51" i="35"/>
  <c r="T51" i="35"/>
  <c r="V50" i="35"/>
  <c r="T50" i="35"/>
  <c r="V49" i="35"/>
  <c r="T49" i="35"/>
  <c r="V48" i="35"/>
  <c r="T48" i="35"/>
  <c r="V47" i="35"/>
  <c r="T47" i="35"/>
  <c r="V46" i="35"/>
  <c r="T46" i="35"/>
  <c r="V45" i="35"/>
  <c r="T45" i="35"/>
  <c r="V44" i="35"/>
  <c r="T44" i="35"/>
  <c r="V43" i="35"/>
  <c r="T43" i="35"/>
  <c r="V42" i="35"/>
  <c r="T42" i="35"/>
  <c r="V41" i="35"/>
  <c r="T41" i="35"/>
  <c r="V40" i="35"/>
  <c r="T40" i="35"/>
  <c r="V39" i="35"/>
  <c r="T39" i="35"/>
  <c r="V38" i="35"/>
  <c r="T38" i="35"/>
  <c r="V37" i="35"/>
  <c r="T37" i="35"/>
  <c r="V36" i="35"/>
  <c r="T36" i="35"/>
  <c r="V35" i="35"/>
  <c r="T35" i="35"/>
  <c r="V34" i="35"/>
  <c r="T34" i="35"/>
  <c r="V33" i="35"/>
  <c r="T33" i="35"/>
  <c r="V32" i="35"/>
  <c r="T32" i="35"/>
  <c r="V31" i="35"/>
  <c r="T31" i="35"/>
  <c r="V30" i="35"/>
  <c r="T30" i="35"/>
  <c r="V29" i="35"/>
  <c r="T29" i="35"/>
  <c r="V28" i="35"/>
  <c r="T28" i="35"/>
  <c r="V27" i="35"/>
  <c r="T27" i="35"/>
  <c r="V26" i="35"/>
  <c r="T26" i="35"/>
  <c r="V25" i="35"/>
  <c r="T25" i="35"/>
  <c r="V24" i="35"/>
  <c r="T24" i="35"/>
  <c r="V23" i="35"/>
  <c r="T23" i="35"/>
  <c r="T22" i="35"/>
  <c r="T21" i="35"/>
  <c r="T20" i="35"/>
  <c r="T19" i="35"/>
  <c r="T18" i="35"/>
  <c r="T17" i="35"/>
  <c r="T16" i="35"/>
  <c r="T15" i="35"/>
  <c r="T14" i="35"/>
  <c r="T13" i="35"/>
  <c r="T12" i="35"/>
  <c r="T11" i="35"/>
  <c r="T10" i="35"/>
  <c r="T9" i="35"/>
  <c r="W9" i="35" s="1"/>
  <c r="K9" i="35"/>
  <c r="M9" i="35" s="1"/>
  <c r="C9" i="35"/>
  <c r="X11" i="39" l="1"/>
  <c r="Y11" i="39" s="1"/>
  <c r="K11" i="39"/>
  <c r="M11" i="39" s="1"/>
  <c r="R11" i="39" s="1"/>
  <c r="W88" i="35"/>
  <c r="W89" i="35" s="1"/>
  <c r="W102" i="35"/>
  <c r="W104" i="35"/>
  <c r="W101" i="35"/>
  <c r="W87" i="35"/>
  <c r="W91" i="35"/>
  <c r="W92" i="35" s="1"/>
  <c r="W93" i="35" s="1"/>
  <c r="W94" i="35" s="1"/>
  <c r="W95" i="35"/>
  <c r="W96" i="35" s="1"/>
  <c r="W97" i="35" s="1"/>
  <c r="W98" i="35" s="1"/>
  <c r="W99" i="35" s="1"/>
  <c r="W100" i="35" s="1"/>
  <c r="W105" i="35"/>
  <c r="W106" i="35" s="1"/>
  <c r="W107" i="35" s="1"/>
  <c r="W81" i="35"/>
  <c r="W82" i="35" s="1"/>
  <c r="W83" i="35" s="1"/>
  <c r="W84" i="35" s="1"/>
  <c r="W85" i="35"/>
  <c r="W86" i="35" s="1"/>
  <c r="K11" i="40"/>
  <c r="M11" i="40" s="1"/>
  <c r="R11" i="40" s="1"/>
  <c r="X11" i="40"/>
  <c r="Y11" i="40" s="1"/>
  <c r="V9" i="35"/>
  <c r="V10" i="35" s="1"/>
  <c r="V11" i="35" s="1"/>
  <c r="V12" i="35" s="1"/>
  <c r="V13" i="35" s="1"/>
  <c r="V14" i="35" s="1"/>
  <c r="V15" i="35" s="1"/>
  <c r="V16" i="35" s="1"/>
  <c r="V17" i="35" s="1"/>
  <c r="V18" i="35" s="1"/>
  <c r="V19" i="35" s="1"/>
  <c r="V20" i="35" s="1"/>
  <c r="V21" i="35" s="1"/>
  <c r="V22" i="35" s="1"/>
  <c r="W64" i="35"/>
  <c r="W65" i="35"/>
  <c r="W66" i="35" s="1"/>
  <c r="W67" i="35" s="1"/>
  <c r="W68" i="35" s="1"/>
  <c r="W69" i="35" s="1"/>
  <c r="W70" i="35" s="1"/>
  <c r="W71" i="35" s="1"/>
  <c r="R9" i="35"/>
  <c r="AA9" i="35" s="1"/>
  <c r="W61" i="35"/>
  <c r="W62" i="35" s="1"/>
  <c r="I5" i="37"/>
  <c r="Z8" i="37"/>
  <c r="AA8" i="37"/>
  <c r="P5" i="37"/>
  <c r="W72" i="35"/>
  <c r="W73" i="35" s="1"/>
  <c r="W74" i="35" s="1"/>
  <c r="W75" i="35" s="1"/>
  <c r="W76" i="35" s="1"/>
  <c r="W77" i="35" s="1"/>
  <c r="W78" i="35" s="1"/>
  <c r="W79" i="35" s="1"/>
  <c r="W80" i="35" s="1"/>
  <c r="H4" i="35"/>
  <c r="W10" i="35"/>
  <c r="W11" i="35" s="1"/>
  <c r="W12" i="35" s="1"/>
  <c r="W13" i="35" s="1"/>
  <c r="W14" i="35" s="1"/>
  <c r="W15" i="35" s="1"/>
  <c r="W16" i="35" s="1"/>
  <c r="W17" i="35" s="1"/>
  <c r="W18" i="35" s="1"/>
  <c r="W19" i="35" s="1"/>
  <c r="W20" i="35" s="1"/>
  <c r="W21" i="35" s="1"/>
  <c r="W22" i="35" s="1"/>
  <c r="W23" i="35" s="1"/>
  <c r="W24" i="35" s="1"/>
  <c r="W25" i="35" s="1"/>
  <c r="W26" i="35" s="1"/>
  <c r="W27" i="35" s="1"/>
  <c r="W28" i="35" s="1"/>
  <c r="W29" i="35" s="1"/>
  <c r="W30" i="35" s="1"/>
  <c r="W31" i="35" s="1"/>
  <c r="W32" i="35" s="1"/>
  <c r="W33" i="35" s="1"/>
  <c r="W34" i="35" s="1"/>
  <c r="W35" i="35" s="1"/>
  <c r="W36" i="35" s="1"/>
  <c r="W37" i="35" s="1"/>
  <c r="W38" i="35" s="1"/>
  <c r="W39" i="35" s="1"/>
  <c r="W40" i="35" s="1"/>
  <c r="W41" i="35" s="1"/>
  <c r="W42" i="35" s="1"/>
  <c r="W43" i="35" s="1"/>
  <c r="W44" i="35" s="1"/>
  <c r="W45" i="35" s="1"/>
  <c r="W46" i="35" s="1"/>
  <c r="W47" i="35" s="1"/>
  <c r="W48" i="35" s="1"/>
  <c r="W49" i="35" s="1"/>
  <c r="W50" i="35" s="1"/>
  <c r="W51" i="35" s="1"/>
  <c r="W52" i="35" s="1"/>
  <c r="W53" i="35" s="1"/>
  <c r="W54" i="35" s="1"/>
  <c r="W55" i="35" s="1"/>
  <c r="W56" i="35" s="1"/>
  <c r="W57" i="35" s="1"/>
  <c r="W58" i="35" s="1"/>
  <c r="W59" i="35" s="1"/>
  <c r="W60" i="35" s="1"/>
  <c r="AA11" i="39" l="1"/>
  <c r="Z11" i="39"/>
  <c r="C12" i="39"/>
  <c r="AA11" i="40"/>
  <c r="Z11" i="40"/>
  <c r="C12" i="40"/>
  <c r="C10" i="35"/>
  <c r="X10" i="35" s="1"/>
  <c r="Z9" i="35"/>
  <c r="L4" i="37"/>
  <c r="L5" i="35"/>
  <c r="P5" i="35"/>
  <c r="R10" i="17"/>
  <c r="T10" i="17"/>
  <c r="R11" i="17"/>
  <c r="C12" i="17"/>
  <c r="T11" i="17"/>
  <c r="R12" i="17"/>
  <c r="C13" i="17" s="1"/>
  <c r="T12" i="17"/>
  <c r="R13" i="17"/>
  <c r="T13" i="17"/>
  <c r="R14" i="17"/>
  <c r="T14" i="17"/>
  <c r="R15" i="17"/>
  <c r="C16" i="17"/>
  <c r="T15" i="17"/>
  <c r="R16" i="17"/>
  <c r="C17" i="17" s="1"/>
  <c r="T16" i="17"/>
  <c r="R17" i="17"/>
  <c r="C18" i="17"/>
  <c r="T17" i="17"/>
  <c r="R18" i="17"/>
  <c r="C19" i="17" s="1"/>
  <c r="T18" i="17"/>
  <c r="R19" i="17"/>
  <c r="C20" i="17" s="1"/>
  <c r="T19" i="17"/>
  <c r="R20" i="17"/>
  <c r="C21" i="17"/>
  <c r="T20" i="17"/>
  <c r="R21" i="17"/>
  <c r="C22" i="17" s="1"/>
  <c r="T21" i="17"/>
  <c r="R22" i="17"/>
  <c r="C23" i="17" s="1"/>
  <c r="T22" i="17"/>
  <c r="R23" i="17"/>
  <c r="C24" i="17" s="1"/>
  <c r="T23" i="17"/>
  <c r="R24" i="17"/>
  <c r="C25" i="17" s="1"/>
  <c r="T24" i="17"/>
  <c r="R25" i="17"/>
  <c r="T25" i="17"/>
  <c r="R26" i="17"/>
  <c r="C27" i="17"/>
  <c r="T26" i="17"/>
  <c r="R27" i="17"/>
  <c r="C28" i="17" s="1"/>
  <c r="T27" i="17"/>
  <c r="R28" i="17"/>
  <c r="C29" i="17"/>
  <c r="T28" i="17"/>
  <c r="R29" i="17"/>
  <c r="C30" i="17" s="1"/>
  <c r="T29" i="17"/>
  <c r="R30" i="17"/>
  <c r="T30" i="17"/>
  <c r="R31" i="17"/>
  <c r="T31" i="17"/>
  <c r="R32" i="17"/>
  <c r="C33" i="17"/>
  <c r="T32" i="17"/>
  <c r="R33" i="17"/>
  <c r="C34" i="17" s="1"/>
  <c r="T33" i="17"/>
  <c r="R34" i="17"/>
  <c r="T34" i="17"/>
  <c r="R35" i="17"/>
  <c r="C36" i="17"/>
  <c r="T35" i="17"/>
  <c r="R36" i="17"/>
  <c r="C37" i="17" s="1"/>
  <c r="T36" i="17"/>
  <c r="R37" i="17"/>
  <c r="T37" i="17"/>
  <c r="R38" i="17"/>
  <c r="T38" i="17"/>
  <c r="R39" i="17"/>
  <c r="T39" i="17"/>
  <c r="R40" i="17"/>
  <c r="C41" i="17"/>
  <c r="T40" i="17"/>
  <c r="R41" i="17"/>
  <c r="C42" i="17" s="1"/>
  <c r="T41" i="17"/>
  <c r="R42" i="17"/>
  <c r="C43" i="17"/>
  <c r="T42" i="17"/>
  <c r="R43" i="17"/>
  <c r="C44" i="17" s="1"/>
  <c r="T43" i="17"/>
  <c r="R44" i="17"/>
  <c r="C45" i="17" s="1"/>
  <c r="T44" i="17"/>
  <c r="R45" i="17"/>
  <c r="T45" i="17"/>
  <c r="R46" i="17"/>
  <c r="T46" i="17"/>
  <c r="R47" i="17"/>
  <c r="C48" i="17"/>
  <c r="T47" i="17"/>
  <c r="R48" i="17"/>
  <c r="C49" i="17" s="1"/>
  <c r="T48" i="17"/>
  <c r="R49" i="17"/>
  <c r="C50" i="17"/>
  <c r="T49" i="17"/>
  <c r="R50" i="17"/>
  <c r="C51" i="17" s="1"/>
  <c r="T50" i="17"/>
  <c r="R51" i="17"/>
  <c r="C52" i="17" s="1"/>
  <c r="T51" i="17"/>
  <c r="R52" i="17"/>
  <c r="C53" i="17"/>
  <c r="T52" i="17"/>
  <c r="R53" i="17"/>
  <c r="C54" i="17" s="1"/>
  <c r="T53" i="17"/>
  <c r="R54" i="17"/>
  <c r="C55" i="17" s="1"/>
  <c r="T54" i="17"/>
  <c r="R55" i="17"/>
  <c r="C56" i="17" s="1"/>
  <c r="T55" i="17"/>
  <c r="R56" i="17"/>
  <c r="C57" i="17" s="1"/>
  <c r="T56" i="17"/>
  <c r="R57" i="17"/>
  <c r="T57" i="17"/>
  <c r="R58" i="17"/>
  <c r="C59" i="17"/>
  <c r="T58" i="17"/>
  <c r="R59" i="17"/>
  <c r="C60" i="17" s="1"/>
  <c r="T59" i="17"/>
  <c r="R60" i="17"/>
  <c r="C61" i="17"/>
  <c r="T60" i="17"/>
  <c r="R61" i="17"/>
  <c r="C62" i="17" s="1"/>
  <c r="T61" i="17"/>
  <c r="R62" i="17"/>
  <c r="T62" i="17"/>
  <c r="R63" i="17"/>
  <c r="T63" i="17"/>
  <c r="R64" i="17"/>
  <c r="C65" i="17"/>
  <c r="T64" i="17"/>
  <c r="R65" i="17"/>
  <c r="C66" i="17" s="1"/>
  <c r="T65" i="17"/>
  <c r="R66" i="17"/>
  <c r="T66" i="17"/>
  <c r="R67" i="17"/>
  <c r="C68" i="17"/>
  <c r="T67" i="17"/>
  <c r="R68" i="17"/>
  <c r="C69" i="17" s="1"/>
  <c r="T68" i="17"/>
  <c r="R69" i="17"/>
  <c r="T69" i="17"/>
  <c r="R70" i="17"/>
  <c r="T70" i="17"/>
  <c r="R71" i="17"/>
  <c r="T71" i="17"/>
  <c r="R72" i="17"/>
  <c r="C73" i="17"/>
  <c r="T72" i="17"/>
  <c r="R73" i="17"/>
  <c r="C74" i="17" s="1"/>
  <c r="T73" i="17"/>
  <c r="R74" i="17"/>
  <c r="C75" i="17"/>
  <c r="T74" i="17"/>
  <c r="R75" i="17"/>
  <c r="C76" i="17" s="1"/>
  <c r="T75" i="17"/>
  <c r="R76" i="17"/>
  <c r="C77" i="17"/>
  <c r="T76" i="17"/>
  <c r="R77" i="17"/>
  <c r="C78" i="17" s="1"/>
  <c r="T77" i="17"/>
  <c r="R78" i="17"/>
  <c r="T78" i="17"/>
  <c r="R79" i="17"/>
  <c r="C80" i="17"/>
  <c r="T79" i="17"/>
  <c r="R80" i="17"/>
  <c r="C81" i="17" s="1"/>
  <c r="T80" i="17"/>
  <c r="R81" i="17"/>
  <c r="T81" i="17"/>
  <c r="R82" i="17"/>
  <c r="C83" i="17"/>
  <c r="T82" i="17"/>
  <c r="R83" i="17"/>
  <c r="C84" i="17" s="1"/>
  <c r="T83" i="17"/>
  <c r="R84" i="17"/>
  <c r="C85" i="17"/>
  <c r="T84" i="17"/>
  <c r="R85" i="17"/>
  <c r="C86" i="17" s="1"/>
  <c r="T85" i="17"/>
  <c r="R86" i="17"/>
  <c r="T86" i="17"/>
  <c r="R87" i="17"/>
  <c r="C88" i="17"/>
  <c r="T87" i="17"/>
  <c r="R88" i="17"/>
  <c r="C89" i="17" s="1"/>
  <c r="T88" i="17"/>
  <c r="R89" i="17"/>
  <c r="C90" i="17"/>
  <c r="T89" i="17"/>
  <c r="R90" i="17"/>
  <c r="C91" i="17" s="1"/>
  <c r="T90" i="17"/>
  <c r="R91" i="17"/>
  <c r="C92" i="17"/>
  <c r="T91" i="17"/>
  <c r="R92" i="17"/>
  <c r="C93" i="17" s="1"/>
  <c r="T92" i="17"/>
  <c r="R93" i="17"/>
  <c r="C94" i="17"/>
  <c r="T93" i="17"/>
  <c r="R94" i="17"/>
  <c r="C95" i="17" s="1"/>
  <c r="T94" i="17"/>
  <c r="R95" i="17"/>
  <c r="C96" i="17" s="1"/>
  <c r="T95" i="17"/>
  <c r="R96" i="17"/>
  <c r="C97" i="17"/>
  <c r="T96" i="17"/>
  <c r="R97" i="17"/>
  <c r="C98" i="17" s="1"/>
  <c r="T97" i="17"/>
  <c r="R98" i="17"/>
  <c r="C99" i="17" s="1"/>
  <c r="T98" i="17"/>
  <c r="R99" i="17"/>
  <c r="C100" i="17"/>
  <c r="T99" i="17"/>
  <c r="R100" i="17"/>
  <c r="C101" i="17" s="1"/>
  <c r="T100" i="17"/>
  <c r="R101" i="17"/>
  <c r="C102" i="17"/>
  <c r="T101" i="17"/>
  <c r="R102" i="17"/>
  <c r="C103" i="17" s="1"/>
  <c r="T102" i="17"/>
  <c r="R103" i="17"/>
  <c r="C104" i="17" s="1"/>
  <c r="T103" i="17"/>
  <c r="R104" i="17"/>
  <c r="C105" i="17"/>
  <c r="T104" i="17"/>
  <c r="R105" i="17"/>
  <c r="C106" i="17" s="1"/>
  <c r="T105" i="17"/>
  <c r="R106" i="17"/>
  <c r="C107" i="17"/>
  <c r="T106" i="17"/>
  <c r="R107" i="17"/>
  <c r="C108" i="17" s="1"/>
  <c r="P2" i="17" s="1"/>
  <c r="T107" i="17"/>
  <c r="R108" i="17"/>
  <c r="T108" i="17"/>
  <c r="M10" i="17"/>
  <c r="M11" i="17"/>
  <c r="M12" i="17"/>
  <c r="M13" i="17"/>
  <c r="M14" i="17"/>
  <c r="M15" i="17"/>
  <c r="M16" i="17"/>
  <c r="M17" i="17"/>
  <c r="M18" i="17"/>
  <c r="M19" i="17"/>
  <c r="M20" i="17"/>
  <c r="M21" i="17"/>
  <c r="M22" i="17"/>
  <c r="M23" i="17"/>
  <c r="M24" i="17"/>
  <c r="M25" i="17"/>
  <c r="M26" i="17"/>
  <c r="M27" i="17"/>
  <c r="M28" i="17"/>
  <c r="M29" i="17"/>
  <c r="M30" i="17"/>
  <c r="M31" i="17"/>
  <c r="M32" i="17"/>
  <c r="M33" i="17"/>
  <c r="M34" i="17"/>
  <c r="M35" i="17"/>
  <c r="M36" i="17"/>
  <c r="M37" i="17"/>
  <c r="M38" i="17"/>
  <c r="M39" i="17"/>
  <c r="M40" i="17"/>
  <c r="M41" i="17"/>
  <c r="M42" i="17"/>
  <c r="M43" i="17"/>
  <c r="M44" i="17"/>
  <c r="M45" i="17"/>
  <c r="M46" i="17"/>
  <c r="M47" i="17"/>
  <c r="M48" i="17"/>
  <c r="M49" i="17"/>
  <c r="M50" i="17"/>
  <c r="M51" i="17"/>
  <c r="M52" i="17"/>
  <c r="M53" i="17"/>
  <c r="M54" i="17"/>
  <c r="M55" i="17"/>
  <c r="M56" i="17"/>
  <c r="M57" i="17"/>
  <c r="M58" i="17"/>
  <c r="M59" i="17"/>
  <c r="M60" i="17"/>
  <c r="M61" i="17"/>
  <c r="M62" i="17"/>
  <c r="M63" i="17"/>
  <c r="M64" i="17"/>
  <c r="M65" i="17"/>
  <c r="M66" i="17"/>
  <c r="M67" i="17"/>
  <c r="M68" i="17"/>
  <c r="M69" i="17"/>
  <c r="M70" i="17"/>
  <c r="M71" i="17"/>
  <c r="M72" i="17"/>
  <c r="M73" i="17"/>
  <c r="M74" i="17"/>
  <c r="M75" i="17"/>
  <c r="M76" i="17"/>
  <c r="M77" i="17"/>
  <c r="M78" i="17"/>
  <c r="M79" i="17"/>
  <c r="M80" i="17"/>
  <c r="M81" i="17"/>
  <c r="M82" i="17"/>
  <c r="M83" i="17"/>
  <c r="M84" i="17"/>
  <c r="M85" i="17"/>
  <c r="M86" i="17"/>
  <c r="M87" i="17"/>
  <c r="M88" i="17"/>
  <c r="M89" i="17"/>
  <c r="M90" i="17"/>
  <c r="M91" i="17"/>
  <c r="M92" i="17"/>
  <c r="M93" i="17"/>
  <c r="M94" i="17"/>
  <c r="M95" i="17"/>
  <c r="M96" i="17"/>
  <c r="M97" i="17"/>
  <c r="M98" i="17"/>
  <c r="M99" i="17"/>
  <c r="M100" i="17"/>
  <c r="M101" i="17"/>
  <c r="M102" i="17"/>
  <c r="M103" i="17"/>
  <c r="M104" i="17"/>
  <c r="M105" i="17"/>
  <c r="M106" i="17"/>
  <c r="M107" i="17"/>
  <c r="M108" i="17"/>
  <c r="K108" i="17"/>
  <c r="K107" i="17"/>
  <c r="K106" i="17"/>
  <c r="K105" i="17"/>
  <c r="K104" i="17"/>
  <c r="K103" i="17"/>
  <c r="K102" i="17"/>
  <c r="K101" i="17"/>
  <c r="K100" i="17"/>
  <c r="K99" i="17"/>
  <c r="K98" i="17"/>
  <c r="K97" i="17"/>
  <c r="K96" i="17"/>
  <c r="K95" i="17"/>
  <c r="K94" i="17"/>
  <c r="K93" i="17"/>
  <c r="K92" i="17"/>
  <c r="K91" i="17"/>
  <c r="K90" i="17"/>
  <c r="K89" i="17"/>
  <c r="K88" i="17"/>
  <c r="K87" i="17"/>
  <c r="C87" i="17"/>
  <c r="K86" i="17"/>
  <c r="K85" i="17"/>
  <c r="K84" i="17"/>
  <c r="K83" i="17"/>
  <c r="K82" i="17"/>
  <c r="C82" i="17"/>
  <c r="K81" i="17"/>
  <c r="K80" i="17"/>
  <c r="K79" i="17"/>
  <c r="C79" i="17"/>
  <c r="K78" i="17"/>
  <c r="K77" i="17"/>
  <c r="K76" i="17"/>
  <c r="K75" i="17"/>
  <c r="K74" i="17"/>
  <c r="K73" i="17"/>
  <c r="K72" i="17"/>
  <c r="C72" i="17"/>
  <c r="K71" i="17"/>
  <c r="C71" i="17"/>
  <c r="K70" i="17"/>
  <c r="C70" i="17"/>
  <c r="K69" i="17"/>
  <c r="K68" i="17"/>
  <c r="K67" i="17"/>
  <c r="C67" i="17"/>
  <c r="K66" i="17"/>
  <c r="K65" i="17"/>
  <c r="K64" i="17"/>
  <c r="C64" i="17"/>
  <c r="K63" i="17"/>
  <c r="C63" i="17"/>
  <c r="K62" i="17"/>
  <c r="K61" i="17"/>
  <c r="K60" i="17"/>
  <c r="K59" i="17"/>
  <c r="K58" i="17"/>
  <c r="C58" i="17"/>
  <c r="K57" i="17"/>
  <c r="K56" i="17"/>
  <c r="K55" i="17"/>
  <c r="K54" i="17"/>
  <c r="K53" i="17"/>
  <c r="K52" i="17"/>
  <c r="K51" i="17"/>
  <c r="K50" i="17"/>
  <c r="K49" i="17"/>
  <c r="K48" i="17"/>
  <c r="K47" i="17"/>
  <c r="C47" i="17"/>
  <c r="K46" i="17"/>
  <c r="C46" i="17"/>
  <c r="K45" i="17"/>
  <c r="K44" i="17"/>
  <c r="K43" i="17"/>
  <c r="K42" i="17"/>
  <c r="K41" i="17"/>
  <c r="K40" i="17"/>
  <c r="C40" i="17"/>
  <c r="K39" i="17"/>
  <c r="C39" i="17"/>
  <c r="K38" i="17"/>
  <c r="C38" i="17"/>
  <c r="K37" i="17"/>
  <c r="K36" i="17"/>
  <c r="K35" i="17"/>
  <c r="C35" i="17"/>
  <c r="K34" i="17"/>
  <c r="K33" i="17"/>
  <c r="K32" i="17"/>
  <c r="C32" i="17"/>
  <c r="K31" i="17"/>
  <c r="C31" i="17"/>
  <c r="K30" i="17"/>
  <c r="K29" i="17"/>
  <c r="K28" i="17"/>
  <c r="K27" i="17"/>
  <c r="K26" i="17"/>
  <c r="C26" i="17"/>
  <c r="K25" i="17"/>
  <c r="K24" i="17"/>
  <c r="K23" i="17"/>
  <c r="K22" i="17"/>
  <c r="K21" i="17"/>
  <c r="K20" i="17"/>
  <c r="K19" i="17"/>
  <c r="K18" i="17"/>
  <c r="K17" i="17"/>
  <c r="K16" i="17"/>
  <c r="K15" i="17"/>
  <c r="C15" i="17"/>
  <c r="K14" i="17"/>
  <c r="C14" i="17"/>
  <c r="K13" i="17"/>
  <c r="K12" i="17"/>
  <c r="K11" i="17"/>
  <c r="C11" i="17"/>
  <c r="K10" i="17"/>
  <c r="K9" i="17"/>
  <c r="M9" i="17" s="1"/>
  <c r="R9" i="17" s="1"/>
  <c r="L2" i="17"/>
  <c r="X12" i="39" l="1"/>
  <c r="Y12" i="39" s="1"/>
  <c r="K12" i="39"/>
  <c r="M12" i="39" s="1"/>
  <c r="R12" i="39" s="1"/>
  <c r="K12" i="40"/>
  <c r="M12" i="40" s="1"/>
  <c r="R12" i="40" s="1"/>
  <c r="X12" i="40"/>
  <c r="Y12" i="40" s="1"/>
  <c r="K10" i="35"/>
  <c r="M10" i="35" s="1"/>
  <c r="R10" i="35" s="1"/>
  <c r="Z10" i="35" s="1"/>
  <c r="G5" i="17"/>
  <c r="E5" i="17"/>
  <c r="C5" i="17"/>
  <c r="I5" i="17" s="1"/>
  <c r="D4" i="17"/>
  <c r="T9" i="17"/>
  <c r="H4" i="17" s="1"/>
  <c r="C10" i="17"/>
  <c r="C13" i="39" l="1"/>
  <c r="Z12" i="39"/>
  <c r="AA12" i="39"/>
  <c r="Z12" i="40"/>
  <c r="AA12" i="40"/>
  <c r="C13" i="40"/>
  <c r="AA10" i="35"/>
  <c r="C11" i="35"/>
  <c r="K11" i="35" s="1"/>
  <c r="M11" i="35" s="1"/>
  <c r="R11" i="35" s="1"/>
  <c r="L4" i="17"/>
  <c r="P4" i="17"/>
  <c r="X13" i="39" l="1"/>
  <c r="Y13" i="39" s="1"/>
  <c r="K13" i="39"/>
  <c r="M13" i="39" s="1"/>
  <c r="R13" i="39" s="1"/>
  <c r="X13" i="40"/>
  <c r="Y13" i="40" s="1"/>
  <c r="K13" i="40"/>
  <c r="M13" i="40" s="1"/>
  <c r="R13" i="40" s="1"/>
  <c r="X11" i="35"/>
  <c r="Y11" i="35" s="1"/>
  <c r="C12" i="35"/>
  <c r="AA11" i="35"/>
  <c r="Z11" i="35"/>
  <c r="C14" i="39" l="1"/>
  <c r="Z13" i="39"/>
  <c r="AA13" i="39"/>
  <c r="AA13" i="40"/>
  <c r="Z13" i="40"/>
  <c r="C14" i="40"/>
  <c r="X12" i="35"/>
  <c r="Y12" i="35" s="1"/>
  <c r="K12" i="35"/>
  <c r="M12" i="35" s="1"/>
  <c r="R12" i="35" s="1"/>
  <c r="X14" i="39" l="1"/>
  <c r="Y14" i="39" s="1"/>
  <c r="K14" i="39"/>
  <c r="M14" i="39" s="1"/>
  <c r="R14" i="39" s="1"/>
  <c r="X14" i="40"/>
  <c r="Y14" i="40" s="1"/>
  <c r="K14" i="40"/>
  <c r="M14" i="40" s="1"/>
  <c r="R14" i="40" s="1"/>
  <c r="C13" i="35"/>
  <c r="AA12" i="35"/>
  <c r="Z12" i="35"/>
  <c r="Z14" i="39" l="1"/>
  <c r="AA14" i="39"/>
  <c r="C15" i="39"/>
  <c r="C15" i="40"/>
  <c r="AA14" i="40"/>
  <c r="Z14" i="40"/>
  <c r="K13" i="35"/>
  <c r="M13" i="35" s="1"/>
  <c r="R13" i="35" s="1"/>
  <c r="X13" i="35"/>
  <c r="Y13" i="35" s="1"/>
  <c r="X15" i="39" l="1"/>
  <c r="Y15" i="39" s="1"/>
  <c r="K15" i="39"/>
  <c r="M15" i="39" s="1"/>
  <c r="R15" i="39" s="1"/>
  <c r="K15" i="40"/>
  <c r="M15" i="40" s="1"/>
  <c r="R15" i="40" s="1"/>
  <c r="X15" i="40"/>
  <c r="Y15" i="40" s="1"/>
  <c r="C14" i="35"/>
  <c r="AA13" i="35"/>
  <c r="Z13" i="35"/>
  <c r="AA15" i="39" l="1"/>
  <c r="C16" i="39"/>
  <c r="Z15" i="39"/>
  <c r="Z15" i="40"/>
  <c r="C16" i="40"/>
  <c r="AA15" i="40"/>
  <c r="X14" i="35"/>
  <c r="Y14" i="35" s="1"/>
  <c r="K14" i="35"/>
  <c r="M14" i="35" s="1"/>
  <c r="R14" i="35" s="1"/>
  <c r="X16" i="39" l="1"/>
  <c r="Y16" i="39" s="1"/>
  <c r="K16" i="39"/>
  <c r="M16" i="39" s="1"/>
  <c r="R16" i="39" s="1"/>
  <c r="K16" i="40"/>
  <c r="M16" i="40" s="1"/>
  <c r="R16" i="40" s="1"/>
  <c r="X16" i="40"/>
  <c r="Y16" i="40" s="1"/>
  <c r="AA14" i="35"/>
  <c r="Z14" i="35"/>
  <c r="C15" i="35"/>
  <c r="C17" i="39" l="1"/>
  <c r="AA16" i="39"/>
  <c r="Z16" i="39"/>
  <c r="AA16" i="40"/>
  <c r="Z16" i="40"/>
  <c r="C17" i="40"/>
  <c r="X15" i="35"/>
  <c r="Y15" i="35" s="1"/>
  <c r="K15" i="35"/>
  <c r="M15" i="35" s="1"/>
  <c r="R15" i="35" s="1"/>
  <c r="X17" i="39" l="1"/>
  <c r="Y17" i="39" s="1"/>
  <c r="K17" i="39"/>
  <c r="M17" i="39" s="1"/>
  <c r="R17" i="39" s="1"/>
  <c r="X17" i="40"/>
  <c r="Y17" i="40" s="1"/>
  <c r="K17" i="40"/>
  <c r="M17" i="40" s="1"/>
  <c r="R17" i="40" s="1"/>
  <c r="AA15" i="35"/>
  <c r="C16" i="35"/>
  <c r="Z15" i="35"/>
  <c r="C18" i="39" l="1"/>
  <c r="Z17" i="39"/>
  <c r="AA17" i="39"/>
  <c r="C18" i="40"/>
  <c r="AA17" i="40"/>
  <c r="Z17" i="40"/>
  <c r="X16" i="35"/>
  <c r="Y16" i="35" s="1"/>
  <c r="K16" i="35"/>
  <c r="M16" i="35" s="1"/>
  <c r="R16" i="35" s="1"/>
  <c r="X18" i="39" l="1"/>
  <c r="Y18" i="39" s="1"/>
  <c r="K18" i="39"/>
  <c r="M18" i="39" s="1"/>
  <c r="R18" i="39" s="1"/>
  <c r="X18" i="40"/>
  <c r="Y18" i="40" s="1"/>
  <c r="K18" i="40"/>
  <c r="M18" i="40" s="1"/>
  <c r="R18" i="40" s="1"/>
  <c r="Z16" i="35"/>
  <c r="C17" i="35"/>
  <c r="AA16" i="35"/>
  <c r="Z18" i="39" l="1"/>
  <c r="C19" i="39"/>
  <c r="AA18" i="39"/>
  <c r="C19" i="40"/>
  <c r="AA18" i="40"/>
  <c r="Z18" i="40"/>
  <c r="X17" i="35"/>
  <c r="Y17" i="35" s="1"/>
  <c r="K17" i="35"/>
  <c r="M17" i="35" s="1"/>
  <c r="R17" i="35" s="1"/>
  <c r="X19" i="39" l="1"/>
  <c r="Y19" i="39" s="1"/>
  <c r="K19" i="39"/>
  <c r="M19" i="39" s="1"/>
  <c r="R19" i="39" s="1"/>
  <c r="X19" i="40"/>
  <c r="Y19" i="40" s="1"/>
  <c r="K19" i="40"/>
  <c r="M19" i="40" s="1"/>
  <c r="R19" i="40" s="1"/>
  <c r="Z17" i="35"/>
  <c r="C18" i="35"/>
  <c r="AA17" i="35"/>
  <c r="C20" i="39" l="1"/>
  <c r="AA19" i="39"/>
  <c r="Z19" i="39"/>
  <c r="Z19" i="40"/>
  <c r="C20" i="40"/>
  <c r="AA19" i="40"/>
  <c r="X18" i="35"/>
  <c r="Y18" i="35" s="1"/>
  <c r="K18" i="35"/>
  <c r="M18" i="35" s="1"/>
  <c r="R18" i="35" s="1"/>
  <c r="X20" i="39" l="1"/>
  <c r="Y20" i="39" s="1"/>
  <c r="K20" i="39"/>
  <c r="M20" i="39" s="1"/>
  <c r="R20" i="39" s="1"/>
  <c r="K20" i="40"/>
  <c r="M20" i="40" s="1"/>
  <c r="R20" i="40" s="1"/>
  <c r="X20" i="40"/>
  <c r="Y20" i="40" s="1"/>
  <c r="AA18" i="35"/>
  <c r="Z18" i="35"/>
  <c r="C19" i="35"/>
  <c r="Z20" i="39" l="1"/>
  <c r="AA20" i="39"/>
  <c r="C21" i="39"/>
  <c r="AA20" i="40"/>
  <c r="Z20" i="40"/>
  <c r="C21" i="40"/>
  <c r="X19" i="35"/>
  <c r="Y19" i="35" s="1"/>
  <c r="K19" i="35"/>
  <c r="M19" i="35" s="1"/>
  <c r="R19" i="35" s="1"/>
  <c r="X21" i="39" l="1"/>
  <c r="Y21" i="39" s="1"/>
  <c r="K21" i="39"/>
  <c r="M21" i="39" s="1"/>
  <c r="R21" i="39" s="1"/>
  <c r="X21" i="40"/>
  <c r="Y21" i="40" s="1"/>
  <c r="K21" i="40"/>
  <c r="M21" i="40" s="1"/>
  <c r="R21" i="40" s="1"/>
  <c r="C20" i="35"/>
  <c r="AA19" i="35"/>
  <c r="Z19" i="35"/>
  <c r="AA21" i="39" l="1"/>
  <c r="C22" i="39"/>
  <c r="Z21" i="39"/>
  <c r="C22" i="40"/>
  <c r="AA21" i="40"/>
  <c r="Z21" i="40"/>
  <c r="X20" i="35"/>
  <c r="Y20" i="35" s="1"/>
  <c r="K20" i="35"/>
  <c r="M20" i="35" s="1"/>
  <c r="R20" i="35" s="1"/>
  <c r="X22" i="39" l="1"/>
  <c r="Y22" i="39" s="1"/>
  <c r="K22" i="39"/>
  <c r="M22" i="39" s="1"/>
  <c r="R22" i="39" s="1"/>
  <c r="X22" i="40"/>
  <c r="Y22" i="40" s="1"/>
  <c r="K22" i="40"/>
  <c r="M22" i="40" s="1"/>
  <c r="R22" i="40" s="1"/>
  <c r="C21" i="35"/>
  <c r="AA20" i="35"/>
  <c r="Z20" i="35"/>
  <c r="C23" i="39" l="1"/>
  <c r="Z22" i="39"/>
  <c r="AA22" i="39"/>
  <c r="C23" i="40"/>
  <c r="AA22" i="40"/>
  <c r="Z22" i="40"/>
  <c r="X21" i="35"/>
  <c r="Y21" i="35" s="1"/>
  <c r="K21" i="35"/>
  <c r="M21" i="35" s="1"/>
  <c r="R21" i="35" s="1"/>
  <c r="X23" i="39" l="1"/>
  <c r="Y23" i="39" s="1"/>
  <c r="K23" i="39"/>
  <c r="M23" i="39" s="1"/>
  <c r="R23" i="39" s="1"/>
  <c r="X23" i="40"/>
  <c r="Y23" i="40" s="1"/>
  <c r="K23" i="40"/>
  <c r="M23" i="40" s="1"/>
  <c r="R23" i="40" s="1"/>
  <c r="Z21" i="35"/>
  <c r="AA21" i="35"/>
  <c r="C22" i="35"/>
  <c r="AA23" i="39" l="1"/>
  <c r="Z23" i="39"/>
  <c r="C24" i="39"/>
  <c r="Z23" i="40"/>
  <c r="AA23" i="40"/>
  <c r="C24" i="40"/>
  <c r="X22" i="35"/>
  <c r="Y22" i="35" s="1"/>
  <c r="K22" i="35"/>
  <c r="M22" i="35" s="1"/>
  <c r="R22" i="35" s="1"/>
  <c r="X24" i="39" l="1"/>
  <c r="Y24" i="39" s="1"/>
  <c r="K24" i="39"/>
  <c r="M24" i="39" s="1"/>
  <c r="R24" i="39" s="1"/>
  <c r="X24" i="40"/>
  <c r="Y24" i="40" s="1"/>
  <c r="K24" i="40"/>
  <c r="M24" i="40" s="1"/>
  <c r="R24" i="40" s="1"/>
  <c r="C23" i="35"/>
  <c r="Z22" i="35"/>
  <c r="AA22" i="35"/>
  <c r="Z24" i="39" l="1"/>
  <c r="AA24" i="39"/>
  <c r="C25" i="39"/>
  <c r="Z24" i="40"/>
  <c r="AA24" i="40"/>
  <c r="C25" i="40"/>
  <c r="X23" i="35"/>
  <c r="Y23" i="35" s="1"/>
  <c r="K23" i="35"/>
  <c r="M23" i="35" s="1"/>
  <c r="R23" i="35" s="1"/>
  <c r="X25" i="39" l="1"/>
  <c r="Y25" i="39" s="1"/>
  <c r="K25" i="39"/>
  <c r="M25" i="39" s="1"/>
  <c r="R25" i="39" s="1"/>
  <c r="X25" i="40"/>
  <c r="Y25" i="40" s="1"/>
  <c r="K25" i="40"/>
  <c r="M25" i="40" s="1"/>
  <c r="R25" i="40" s="1"/>
  <c r="C24" i="35"/>
  <c r="Z23" i="35"/>
  <c r="AA23" i="35"/>
  <c r="AA25" i="39" l="1"/>
  <c r="Z25" i="39"/>
  <c r="C26" i="39"/>
  <c r="C26" i="40"/>
  <c r="AA25" i="40"/>
  <c r="Z25" i="40"/>
  <c r="X24" i="35"/>
  <c r="Y24" i="35" s="1"/>
  <c r="K24" i="35"/>
  <c r="M24" i="35" s="1"/>
  <c r="R24" i="35" s="1"/>
  <c r="X26" i="39" l="1"/>
  <c r="Y26" i="39" s="1"/>
  <c r="K26" i="39"/>
  <c r="M26" i="39" s="1"/>
  <c r="R26" i="39" s="1"/>
  <c r="X26" i="40"/>
  <c r="Y26" i="40" s="1"/>
  <c r="K26" i="40"/>
  <c r="M26" i="40" s="1"/>
  <c r="R26" i="40" s="1"/>
  <c r="C25" i="35"/>
  <c r="AA24" i="35"/>
  <c r="Z24" i="35"/>
  <c r="C27" i="39" l="1"/>
  <c r="Z26" i="39"/>
  <c r="AA26" i="39"/>
  <c r="C27" i="40"/>
  <c r="Z26" i="40"/>
  <c r="AA26" i="40"/>
  <c r="X25" i="35"/>
  <c r="Y25" i="35" s="1"/>
  <c r="K25" i="35"/>
  <c r="M25" i="35" s="1"/>
  <c r="R25" i="35" s="1"/>
  <c r="X27" i="39" l="1"/>
  <c r="Y27" i="39" s="1"/>
  <c r="K27" i="39"/>
  <c r="M27" i="39" s="1"/>
  <c r="R27" i="39" s="1"/>
  <c r="X27" i="40"/>
  <c r="Y27" i="40" s="1"/>
  <c r="K27" i="40"/>
  <c r="M27" i="40" s="1"/>
  <c r="R27" i="40" s="1"/>
  <c r="Z25" i="35"/>
  <c r="AA25" i="35"/>
  <c r="C26" i="35"/>
  <c r="C28" i="39" l="1"/>
  <c r="Z27" i="39"/>
  <c r="AA27" i="39"/>
  <c r="Z27" i="40"/>
  <c r="AA27" i="40"/>
  <c r="C28" i="40"/>
  <c r="X26" i="35"/>
  <c r="Y26" i="35" s="1"/>
  <c r="K26" i="35"/>
  <c r="M26" i="35" s="1"/>
  <c r="R26" i="35" s="1"/>
  <c r="X28" i="39" l="1"/>
  <c r="Y28" i="39" s="1"/>
  <c r="K28" i="39"/>
  <c r="M28" i="39" s="1"/>
  <c r="R28" i="39" s="1"/>
  <c r="X28" i="40"/>
  <c r="Y28" i="40" s="1"/>
  <c r="K28" i="40"/>
  <c r="M28" i="40" s="1"/>
  <c r="R28" i="40" s="1"/>
  <c r="Z26" i="35"/>
  <c r="AA26" i="35"/>
  <c r="C27" i="35"/>
  <c r="Z28" i="39" l="1"/>
  <c r="C29" i="39"/>
  <c r="AA28" i="39"/>
  <c r="AA28" i="40"/>
  <c r="Z28" i="40"/>
  <c r="C29" i="40"/>
  <c r="X27" i="35"/>
  <c r="Y27" i="35" s="1"/>
  <c r="K27" i="35"/>
  <c r="M27" i="35" s="1"/>
  <c r="R27" i="35" s="1"/>
  <c r="X29" i="39" l="1"/>
  <c r="Y29" i="39" s="1"/>
  <c r="K29" i="39"/>
  <c r="M29" i="39" s="1"/>
  <c r="R29" i="39" s="1"/>
  <c r="X29" i="40"/>
  <c r="Y29" i="40" s="1"/>
  <c r="K29" i="40"/>
  <c r="M29" i="40" s="1"/>
  <c r="R29" i="40" s="1"/>
  <c r="C28" i="35"/>
  <c r="AA27" i="35"/>
  <c r="Z27" i="35"/>
  <c r="AA29" i="39" l="1"/>
  <c r="C30" i="39"/>
  <c r="Z29" i="39"/>
  <c r="C30" i="40"/>
  <c r="AA29" i="40"/>
  <c r="Z29" i="40"/>
  <c r="X28" i="35"/>
  <c r="Y28" i="35" s="1"/>
  <c r="K28" i="35"/>
  <c r="M28" i="35" s="1"/>
  <c r="R28" i="35" s="1"/>
  <c r="X30" i="39" l="1"/>
  <c r="Y30" i="39" s="1"/>
  <c r="K30" i="39"/>
  <c r="M30" i="39" s="1"/>
  <c r="R30" i="39" s="1"/>
  <c r="X30" i="40"/>
  <c r="Y30" i="40" s="1"/>
  <c r="K30" i="40"/>
  <c r="M30" i="40" s="1"/>
  <c r="R30" i="40" s="1"/>
  <c r="C29" i="35"/>
  <c r="AA28" i="35"/>
  <c r="Z28" i="35"/>
  <c r="C31" i="39" l="1"/>
  <c r="Z30" i="39"/>
  <c r="AA30" i="39"/>
  <c r="C31" i="40"/>
  <c r="Z30" i="40"/>
  <c r="AA30" i="40"/>
  <c r="X29" i="35"/>
  <c r="Y29" i="35" s="1"/>
  <c r="K29" i="35"/>
  <c r="M29" i="35" s="1"/>
  <c r="R29" i="35" s="1"/>
  <c r="X31" i="39" l="1"/>
  <c r="Y31" i="39" s="1"/>
  <c r="K31" i="39"/>
  <c r="M31" i="39" s="1"/>
  <c r="R31" i="39" s="1"/>
  <c r="X31" i="40"/>
  <c r="Y31" i="40" s="1"/>
  <c r="K31" i="40"/>
  <c r="M31" i="40" s="1"/>
  <c r="R31" i="40" s="1"/>
  <c r="Z29" i="35"/>
  <c r="C30" i="35"/>
  <c r="AA29" i="35"/>
  <c r="AA31" i="39" l="1"/>
  <c r="C32" i="39"/>
  <c r="Z31" i="39"/>
  <c r="Z31" i="40"/>
  <c r="C32" i="40"/>
  <c r="AA31" i="40"/>
  <c r="X30" i="35"/>
  <c r="Y30" i="35" s="1"/>
  <c r="K30" i="35"/>
  <c r="M30" i="35" s="1"/>
  <c r="R30" i="35" s="1"/>
  <c r="X32" i="39" l="1"/>
  <c r="Y32" i="39" s="1"/>
  <c r="K32" i="39"/>
  <c r="M32" i="39" s="1"/>
  <c r="R32" i="39" s="1"/>
  <c r="X32" i="40"/>
  <c r="Y32" i="40" s="1"/>
  <c r="K32" i="40"/>
  <c r="M32" i="40" s="1"/>
  <c r="R32" i="40" s="1"/>
  <c r="AA30" i="35"/>
  <c r="C31" i="35"/>
  <c r="Z30" i="35"/>
  <c r="Z32" i="39" l="1"/>
  <c r="C33" i="39"/>
  <c r="AA32" i="39"/>
  <c r="AA32" i="40"/>
  <c r="Z32" i="40"/>
  <c r="C33" i="40"/>
  <c r="X31" i="35"/>
  <c r="Y31" i="35" s="1"/>
  <c r="K31" i="35"/>
  <c r="M31" i="35" s="1"/>
  <c r="R31" i="35" s="1"/>
  <c r="X33" i="39" l="1"/>
  <c r="Y33" i="39" s="1"/>
  <c r="K33" i="39"/>
  <c r="M33" i="39" s="1"/>
  <c r="R33" i="39" s="1"/>
  <c r="X33" i="40"/>
  <c r="Y33" i="40" s="1"/>
  <c r="K33" i="40"/>
  <c r="M33" i="40" s="1"/>
  <c r="R33" i="40" s="1"/>
  <c r="C32" i="35"/>
  <c r="AA31" i="35"/>
  <c r="Z31" i="35"/>
  <c r="AA33" i="39" l="1"/>
  <c r="C34" i="39"/>
  <c r="Z33" i="39"/>
  <c r="C34" i="40"/>
  <c r="AA33" i="40"/>
  <c r="Z33" i="40"/>
  <c r="X32" i="35"/>
  <c r="Y32" i="35" s="1"/>
  <c r="K32" i="35"/>
  <c r="M32" i="35" s="1"/>
  <c r="R32" i="35" s="1"/>
  <c r="X34" i="39" l="1"/>
  <c r="Y34" i="39" s="1"/>
  <c r="K34" i="39"/>
  <c r="M34" i="39" s="1"/>
  <c r="R34" i="39" s="1"/>
  <c r="X34" i="40"/>
  <c r="Y34" i="40" s="1"/>
  <c r="K34" i="40"/>
  <c r="M34" i="40" s="1"/>
  <c r="R34" i="40" s="1"/>
  <c r="C33" i="35"/>
  <c r="Z32" i="35"/>
  <c r="AA32" i="35"/>
  <c r="C35" i="39" l="1"/>
  <c r="AA34" i="39"/>
  <c r="Z34" i="39"/>
  <c r="C35" i="40"/>
  <c r="Z34" i="40"/>
  <c r="AA34" i="40"/>
  <c r="X33" i="35"/>
  <c r="Y33" i="35" s="1"/>
  <c r="K33" i="35"/>
  <c r="M33" i="35" s="1"/>
  <c r="R33" i="35" s="1"/>
  <c r="X35" i="39" l="1"/>
  <c r="Y35" i="39" s="1"/>
  <c r="K35" i="39"/>
  <c r="M35" i="39" s="1"/>
  <c r="R35" i="39" s="1"/>
  <c r="X35" i="40"/>
  <c r="Y35" i="40" s="1"/>
  <c r="K35" i="40"/>
  <c r="M35" i="40" s="1"/>
  <c r="R35" i="40" s="1"/>
  <c r="Z33" i="35"/>
  <c r="C34" i="35"/>
  <c r="K34" i="35" s="1"/>
  <c r="AA33" i="35"/>
  <c r="C36" i="39" l="1"/>
  <c r="Z35" i="39"/>
  <c r="AA35" i="39"/>
  <c r="Z35" i="40"/>
  <c r="AA35" i="40"/>
  <c r="C36" i="40"/>
  <c r="X34" i="35"/>
  <c r="Y34" i="35" s="1"/>
  <c r="M34" i="35"/>
  <c r="R34" i="35" s="1"/>
  <c r="X36" i="39" l="1"/>
  <c r="Y36" i="39" s="1"/>
  <c r="K36" i="39"/>
  <c r="M36" i="39" s="1"/>
  <c r="R36" i="39" s="1"/>
  <c r="X36" i="40"/>
  <c r="Y36" i="40" s="1"/>
  <c r="K36" i="40"/>
  <c r="M36" i="40" s="1"/>
  <c r="R36" i="40" s="1"/>
  <c r="C35" i="35"/>
  <c r="K35" i="35" s="1"/>
  <c r="Z34" i="35"/>
  <c r="AA34" i="35"/>
  <c r="Z36" i="39" l="1"/>
  <c r="AA36" i="39"/>
  <c r="C37" i="39"/>
  <c r="AA36" i="40"/>
  <c r="C37" i="40"/>
  <c r="Z36" i="40"/>
  <c r="X35" i="35"/>
  <c r="Y35" i="35" s="1"/>
  <c r="M35" i="35"/>
  <c r="R35" i="35" s="1"/>
  <c r="X37" i="39" l="1"/>
  <c r="Y37" i="39" s="1"/>
  <c r="K37" i="39"/>
  <c r="M37" i="39" s="1"/>
  <c r="R37" i="39" s="1"/>
  <c r="X37" i="40"/>
  <c r="Y37" i="40" s="1"/>
  <c r="K37" i="40"/>
  <c r="M37" i="40" s="1"/>
  <c r="R37" i="40" s="1"/>
  <c r="Z35" i="35"/>
  <c r="C36" i="35"/>
  <c r="AA35" i="35"/>
  <c r="AA37" i="39" l="1"/>
  <c r="Z37" i="39"/>
  <c r="C38" i="39"/>
  <c r="C38" i="40"/>
  <c r="Z37" i="40"/>
  <c r="AA37" i="40"/>
  <c r="X36" i="35"/>
  <c r="Y36" i="35" s="1"/>
  <c r="K36" i="35"/>
  <c r="M36" i="35" s="1"/>
  <c r="R36" i="35" s="1"/>
  <c r="X38" i="39" l="1"/>
  <c r="Y38" i="39" s="1"/>
  <c r="K38" i="39"/>
  <c r="M38" i="39" s="1"/>
  <c r="R38" i="39" s="1"/>
  <c r="X38" i="40"/>
  <c r="Y38" i="40" s="1"/>
  <c r="K38" i="40"/>
  <c r="M38" i="40" s="1"/>
  <c r="R38" i="40" s="1"/>
  <c r="C37" i="35"/>
  <c r="Z36" i="35"/>
  <c r="AA36" i="35"/>
  <c r="C39" i="39" l="1"/>
  <c r="AA38" i="39"/>
  <c r="Z38" i="39"/>
  <c r="C39" i="40"/>
  <c r="Z38" i="40"/>
  <c r="AA38" i="40"/>
  <c r="X37" i="35"/>
  <c r="Y37" i="35" s="1"/>
  <c r="K37" i="35"/>
  <c r="M37" i="35" s="1"/>
  <c r="R37" i="35" s="1"/>
  <c r="X39" i="39" l="1"/>
  <c r="Y39" i="39" s="1"/>
  <c r="K39" i="39"/>
  <c r="M39" i="39" s="1"/>
  <c r="R39" i="39" s="1"/>
  <c r="X39" i="40"/>
  <c r="Y39" i="40" s="1"/>
  <c r="K39" i="40"/>
  <c r="M39" i="40" s="1"/>
  <c r="R39" i="40" s="1"/>
  <c r="Z37" i="35"/>
  <c r="C38" i="35"/>
  <c r="AA37" i="35"/>
  <c r="AA39" i="39" l="1"/>
  <c r="C40" i="39"/>
  <c r="Z39" i="39"/>
  <c r="Z39" i="40"/>
  <c r="AA39" i="40"/>
  <c r="C40" i="40"/>
  <c r="X38" i="35"/>
  <c r="Y38" i="35" s="1"/>
  <c r="K38" i="35"/>
  <c r="M38" i="35" s="1"/>
  <c r="R38" i="35" s="1"/>
  <c r="X40" i="39" l="1"/>
  <c r="Y40" i="39" s="1"/>
  <c r="K40" i="39"/>
  <c r="M40" i="39" s="1"/>
  <c r="R40" i="39" s="1"/>
  <c r="X40" i="40"/>
  <c r="Y40" i="40" s="1"/>
  <c r="K40" i="40"/>
  <c r="M40" i="40" s="1"/>
  <c r="R40" i="40" s="1"/>
  <c r="C39" i="35"/>
  <c r="AA38" i="35"/>
  <c r="Z38" i="35"/>
  <c r="Z40" i="39" l="1"/>
  <c r="AA40" i="39"/>
  <c r="C41" i="39"/>
  <c r="C41" i="40"/>
  <c r="AA40" i="40"/>
  <c r="Z40" i="40"/>
  <c r="X39" i="35"/>
  <c r="Y39" i="35" s="1"/>
  <c r="K39" i="35"/>
  <c r="M39" i="35" s="1"/>
  <c r="R39" i="35" s="1"/>
  <c r="X41" i="39" l="1"/>
  <c r="Y41" i="39" s="1"/>
  <c r="K41" i="39"/>
  <c r="M41" i="39" s="1"/>
  <c r="R41" i="39" s="1"/>
  <c r="X41" i="40"/>
  <c r="Y41" i="40" s="1"/>
  <c r="K41" i="40"/>
  <c r="M41" i="40" s="1"/>
  <c r="R41" i="40" s="1"/>
  <c r="C40" i="35"/>
  <c r="AA39" i="35"/>
  <c r="Z39" i="35"/>
  <c r="AA41" i="39" l="1"/>
  <c r="Z41" i="39"/>
  <c r="C42" i="39"/>
  <c r="C42" i="40"/>
  <c r="AA41" i="40"/>
  <c r="Z41" i="40"/>
  <c r="X40" i="35"/>
  <c r="Y40" i="35" s="1"/>
  <c r="K40" i="35"/>
  <c r="M40" i="35" s="1"/>
  <c r="R40" i="35" s="1"/>
  <c r="X42" i="39" l="1"/>
  <c r="Y42" i="39" s="1"/>
  <c r="K42" i="39"/>
  <c r="M42" i="39" s="1"/>
  <c r="R42" i="39" s="1"/>
  <c r="X42" i="40"/>
  <c r="Y42" i="40" s="1"/>
  <c r="K42" i="40"/>
  <c r="M42" i="40" s="1"/>
  <c r="R42" i="40" s="1"/>
  <c r="C41" i="35"/>
  <c r="Z40" i="35"/>
  <c r="AA40" i="35"/>
  <c r="C43" i="39" l="1"/>
  <c r="AA42" i="39"/>
  <c r="Z42" i="39"/>
  <c r="C43" i="40"/>
  <c r="Z42" i="40"/>
  <c r="AA42" i="40"/>
  <c r="X41" i="35"/>
  <c r="Y41" i="35" s="1"/>
  <c r="K41" i="35"/>
  <c r="M41" i="35" s="1"/>
  <c r="R41" i="35" s="1"/>
  <c r="X43" i="39" l="1"/>
  <c r="Y43" i="39" s="1"/>
  <c r="K43" i="39"/>
  <c r="M43" i="39" s="1"/>
  <c r="R43" i="39" s="1"/>
  <c r="X43" i="40"/>
  <c r="Y43" i="40" s="1"/>
  <c r="K43" i="40"/>
  <c r="M43" i="40" s="1"/>
  <c r="R43" i="40" s="1"/>
  <c r="Z41" i="35"/>
  <c r="AA41" i="35"/>
  <c r="C42" i="35"/>
  <c r="C44" i="39" l="1"/>
  <c r="Z43" i="39"/>
  <c r="AA43" i="39"/>
  <c r="Z43" i="40"/>
  <c r="C44" i="40"/>
  <c r="AA43" i="40"/>
  <c r="X42" i="35"/>
  <c r="Y42" i="35" s="1"/>
  <c r="K42" i="35"/>
  <c r="M42" i="35" s="1"/>
  <c r="R42" i="35" s="1"/>
  <c r="X44" i="39" l="1"/>
  <c r="Y44" i="39" s="1"/>
  <c r="K44" i="39"/>
  <c r="M44" i="39" s="1"/>
  <c r="R44" i="39" s="1"/>
  <c r="X44" i="40"/>
  <c r="Y44" i="40" s="1"/>
  <c r="K44" i="40"/>
  <c r="M44" i="40" s="1"/>
  <c r="R44" i="40" s="1"/>
  <c r="AA42" i="35"/>
  <c r="Z42" i="35"/>
  <c r="C43" i="35"/>
  <c r="Z44" i="39" l="1"/>
  <c r="C45" i="39"/>
  <c r="AA44" i="39"/>
  <c r="Z44" i="40"/>
  <c r="C45" i="40"/>
  <c r="AA44" i="40"/>
  <c r="X43" i="35"/>
  <c r="Y43" i="35" s="1"/>
  <c r="K43" i="35"/>
  <c r="M43" i="35" s="1"/>
  <c r="R43" i="35" s="1"/>
  <c r="X45" i="39" l="1"/>
  <c r="Y45" i="39" s="1"/>
  <c r="K45" i="39"/>
  <c r="M45" i="39" s="1"/>
  <c r="R45" i="39" s="1"/>
  <c r="X45" i="40"/>
  <c r="Y45" i="40" s="1"/>
  <c r="K45" i="40"/>
  <c r="M45" i="40" s="1"/>
  <c r="R45" i="40" s="1"/>
  <c r="C44" i="35"/>
  <c r="AA43" i="35"/>
  <c r="Z43" i="35"/>
  <c r="AA45" i="39" l="1"/>
  <c r="C46" i="39"/>
  <c r="Z45" i="39"/>
  <c r="C46" i="40"/>
  <c r="AA45" i="40"/>
  <c r="Z45" i="40"/>
  <c r="X44" i="35"/>
  <c r="Y44" i="35" s="1"/>
  <c r="K44" i="35"/>
  <c r="M44" i="35" s="1"/>
  <c r="R44" i="35" s="1"/>
  <c r="X46" i="39" l="1"/>
  <c r="Y46" i="39" s="1"/>
  <c r="K46" i="39"/>
  <c r="M46" i="39" s="1"/>
  <c r="R46" i="39" s="1"/>
  <c r="X46" i="40"/>
  <c r="Y46" i="40" s="1"/>
  <c r="K46" i="40"/>
  <c r="M46" i="40" s="1"/>
  <c r="R46" i="40" s="1"/>
  <c r="C45" i="35"/>
  <c r="Z44" i="35"/>
  <c r="AA44" i="35"/>
  <c r="C47" i="39" l="1"/>
  <c r="AA46" i="39"/>
  <c r="Z46" i="39"/>
  <c r="C47" i="40"/>
  <c r="Z46" i="40"/>
  <c r="AA46" i="40"/>
  <c r="X45" i="35"/>
  <c r="Y45" i="35" s="1"/>
  <c r="K45" i="35"/>
  <c r="M45" i="35" s="1"/>
  <c r="R45" i="35" s="1"/>
  <c r="X47" i="39" l="1"/>
  <c r="Y47" i="39" s="1"/>
  <c r="K47" i="39"/>
  <c r="M47" i="39" s="1"/>
  <c r="R47" i="39" s="1"/>
  <c r="X47" i="40"/>
  <c r="Y47" i="40" s="1"/>
  <c r="K47" i="40"/>
  <c r="M47" i="40" s="1"/>
  <c r="R47" i="40" s="1"/>
  <c r="Z45" i="35"/>
  <c r="C46" i="35"/>
  <c r="AA45" i="35"/>
  <c r="AA47" i="39" l="1"/>
  <c r="C48" i="39"/>
  <c r="Z47" i="39"/>
  <c r="Z47" i="40"/>
  <c r="C48" i="40"/>
  <c r="AA47" i="40"/>
  <c r="X46" i="35"/>
  <c r="Y46" i="35" s="1"/>
  <c r="K46" i="35"/>
  <c r="M46" i="35" s="1"/>
  <c r="R46" i="35" s="1"/>
  <c r="X48" i="39" l="1"/>
  <c r="Y48" i="39" s="1"/>
  <c r="K48" i="39"/>
  <c r="M48" i="39" s="1"/>
  <c r="R48" i="39" s="1"/>
  <c r="X48" i="40"/>
  <c r="Y48" i="40" s="1"/>
  <c r="K48" i="40"/>
  <c r="M48" i="40" s="1"/>
  <c r="R48" i="40" s="1"/>
  <c r="Z46" i="35"/>
  <c r="C47" i="35"/>
  <c r="AA46" i="35"/>
  <c r="C49" i="39" l="1"/>
  <c r="Z48" i="39"/>
  <c r="AA48" i="39"/>
  <c r="Z48" i="40"/>
  <c r="C49" i="40"/>
  <c r="AA48" i="40"/>
  <c r="X47" i="35"/>
  <c r="Y47" i="35" s="1"/>
  <c r="K47" i="35"/>
  <c r="M47" i="35" s="1"/>
  <c r="R47" i="35" s="1"/>
  <c r="X49" i="39" l="1"/>
  <c r="Y49" i="39" s="1"/>
  <c r="K49" i="39"/>
  <c r="M49" i="39" s="1"/>
  <c r="R49" i="39" s="1"/>
  <c r="X49" i="40"/>
  <c r="Y49" i="40" s="1"/>
  <c r="K49" i="40"/>
  <c r="M49" i="40" s="1"/>
  <c r="R49" i="40" s="1"/>
  <c r="C48" i="35"/>
  <c r="Z47" i="35"/>
  <c r="AA47" i="35"/>
  <c r="AA49" i="39" l="1"/>
  <c r="Z49" i="39"/>
  <c r="C50" i="39"/>
  <c r="C50" i="40"/>
  <c r="AA49" i="40"/>
  <c r="Z49" i="40"/>
  <c r="X48" i="35"/>
  <c r="Y48" i="35" s="1"/>
  <c r="K48" i="35"/>
  <c r="M48" i="35" s="1"/>
  <c r="R48" i="35" s="1"/>
  <c r="X50" i="39" l="1"/>
  <c r="Y50" i="39" s="1"/>
  <c r="K50" i="39"/>
  <c r="M50" i="39" s="1"/>
  <c r="R50" i="39" s="1"/>
  <c r="X50" i="40"/>
  <c r="Y50" i="40" s="1"/>
  <c r="K50" i="40"/>
  <c r="M50" i="40" s="1"/>
  <c r="R50" i="40" s="1"/>
  <c r="C49" i="35"/>
  <c r="AA48" i="35"/>
  <c r="Z48" i="35"/>
  <c r="C51" i="39" l="1"/>
  <c r="Z50" i="39"/>
  <c r="AA50" i="39"/>
  <c r="C51" i="40"/>
  <c r="AA50" i="40"/>
  <c r="Z50" i="40"/>
  <c r="X49" i="35"/>
  <c r="Y49" i="35" s="1"/>
  <c r="K49" i="35"/>
  <c r="M49" i="35" s="1"/>
  <c r="R49" i="35" s="1"/>
  <c r="X51" i="39" l="1"/>
  <c r="Y51" i="39" s="1"/>
  <c r="K51" i="39"/>
  <c r="M51" i="39" s="1"/>
  <c r="R51" i="39" s="1"/>
  <c r="X51" i="40"/>
  <c r="Y51" i="40" s="1"/>
  <c r="K51" i="40"/>
  <c r="M51" i="40" s="1"/>
  <c r="R51" i="40" s="1"/>
  <c r="Z49" i="35"/>
  <c r="AA49" i="35"/>
  <c r="C50" i="35"/>
  <c r="AA51" i="39" l="1"/>
  <c r="Z51" i="39"/>
  <c r="C52" i="39"/>
  <c r="Z51" i="40"/>
  <c r="C52" i="40"/>
  <c r="AA51" i="40"/>
  <c r="K50" i="35"/>
  <c r="M50" i="35" s="1"/>
  <c r="R50" i="35" s="1"/>
  <c r="X50" i="35"/>
  <c r="Y50" i="35" s="1"/>
  <c r="X52" i="39" l="1"/>
  <c r="Y52" i="39" s="1"/>
  <c r="K52" i="39"/>
  <c r="M52" i="39" s="1"/>
  <c r="R52" i="39" s="1"/>
  <c r="X52" i="40"/>
  <c r="Y52" i="40" s="1"/>
  <c r="K52" i="40"/>
  <c r="M52" i="40" s="1"/>
  <c r="R52" i="40" s="1"/>
  <c r="Z50" i="35"/>
  <c r="C51" i="35"/>
  <c r="AA50" i="35"/>
  <c r="Z52" i="39" l="1"/>
  <c r="C53" i="39"/>
  <c r="AA52" i="39"/>
  <c r="AA52" i="40"/>
  <c r="Z52" i="40"/>
  <c r="C53" i="40"/>
  <c r="X51" i="35"/>
  <c r="Y51" i="35" s="1"/>
  <c r="K51" i="35"/>
  <c r="M51" i="35" s="1"/>
  <c r="R51" i="35" s="1"/>
  <c r="X53" i="39" l="1"/>
  <c r="Y53" i="39" s="1"/>
  <c r="K53" i="39"/>
  <c r="M53" i="39" s="1"/>
  <c r="R53" i="39" s="1"/>
  <c r="X53" i="40"/>
  <c r="Y53" i="40" s="1"/>
  <c r="K53" i="40"/>
  <c r="M53" i="40" s="1"/>
  <c r="R53" i="40" s="1"/>
  <c r="C52" i="35"/>
  <c r="AA51" i="35"/>
  <c r="Z51" i="35"/>
  <c r="Z53" i="39" l="1"/>
  <c r="C54" i="39"/>
  <c r="AA53" i="39"/>
  <c r="Z53" i="40"/>
  <c r="C54" i="40"/>
  <c r="AA53" i="40"/>
  <c r="X52" i="35"/>
  <c r="Y52" i="35" s="1"/>
  <c r="K52" i="35"/>
  <c r="M52" i="35" s="1"/>
  <c r="R52" i="35" s="1"/>
  <c r="X54" i="39" l="1"/>
  <c r="Y54" i="39" s="1"/>
  <c r="K54" i="39"/>
  <c r="M54" i="39" s="1"/>
  <c r="R54" i="39" s="1"/>
  <c r="K54" i="40"/>
  <c r="M54" i="40" s="1"/>
  <c r="R54" i="40" s="1"/>
  <c r="X54" i="40"/>
  <c r="Y54" i="40" s="1"/>
  <c r="Z52" i="35"/>
  <c r="AA52" i="35"/>
  <c r="C53" i="35"/>
  <c r="C55" i="39" l="1"/>
  <c r="AA54" i="39"/>
  <c r="Z54" i="39"/>
  <c r="C55" i="40"/>
  <c r="Z54" i="40"/>
  <c r="AA54" i="40"/>
  <c r="K53" i="35"/>
  <c r="M53" i="35" s="1"/>
  <c r="R53" i="35" s="1"/>
  <c r="X53" i="35"/>
  <c r="Y53" i="35" s="1"/>
  <c r="X55" i="39" l="1"/>
  <c r="Y55" i="39" s="1"/>
  <c r="K55" i="39"/>
  <c r="M55" i="39" s="1"/>
  <c r="R55" i="39" s="1"/>
  <c r="X55" i="40"/>
  <c r="Y55" i="40" s="1"/>
  <c r="K55" i="40"/>
  <c r="M55" i="40" s="1"/>
  <c r="R55" i="40" s="1"/>
  <c r="AA53" i="35"/>
  <c r="C54" i="35"/>
  <c r="Z53" i="35"/>
  <c r="Z55" i="39" l="1"/>
  <c r="C56" i="39"/>
  <c r="AA55" i="39"/>
  <c r="AA55" i="40"/>
  <c r="Z55" i="40"/>
  <c r="C56" i="40"/>
  <c r="X54" i="35"/>
  <c r="Y54" i="35" s="1"/>
  <c r="K54" i="35"/>
  <c r="M54" i="35" s="1"/>
  <c r="R54" i="35" s="1"/>
  <c r="X56" i="39" l="1"/>
  <c r="Y56" i="39" s="1"/>
  <c r="K56" i="39"/>
  <c r="M56" i="39" s="1"/>
  <c r="R56" i="39" s="1"/>
  <c r="X56" i="40"/>
  <c r="Y56" i="40" s="1"/>
  <c r="K56" i="40"/>
  <c r="M56" i="40" s="1"/>
  <c r="R56" i="40" s="1"/>
  <c r="C55" i="35"/>
  <c r="Z54" i="35"/>
  <c r="AA54" i="35"/>
  <c r="Z56" i="39" l="1"/>
  <c r="C57" i="39"/>
  <c r="AA56" i="39"/>
  <c r="Z56" i="40"/>
  <c r="AA56" i="40"/>
  <c r="C57" i="40"/>
  <c r="X55" i="35"/>
  <c r="Y55" i="35" s="1"/>
  <c r="K55" i="35"/>
  <c r="M55" i="35" s="1"/>
  <c r="R55" i="35" s="1"/>
  <c r="X57" i="39" l="1"/>
  <c r="Y57" i="39" s="1"/>
  <c r="K57" i="39"/>
  <c r="M57" i="39" s="1"/>
  <c r="R57" i="39" s="1"/>
  <c r="X57" i="40"/>
  <c r="Y57" i="40" s="1"/>
  <c r="K57" i="40"/>
  <c r="M57" i="40" s="1"/>
  <c r="R57" i="40" s="1"/>
  <c r="Z55" i="35"/>
  <c r="C56" i="35"/>
  <c r="AA55" i="35"/>
  <c r="AA57" i="39" l="1"/>
  <c r="C58" i="39"/>
  <c r="Z57" i="39"/>
  <c r="Z57" i="40"/>
  <c r="C58" i="40"/>
  <c r="AA57" i="40"/>
  <c r="X56" i="35"/>
  <c r="Y56" i="35" s="1"/>
  <c r="K56" i="35"/>
  <c r="M56" i="35" s="1"/>
  <c r="R56" i="35" s="1"/>
  <c r="X58" i="39" l="1"/>
  <c r="Y58" i="39" s="1"/>
  <c r="K58" i="39"/>
  <c r="M58" i="39" s="1"/>
  <c r="R58" i="39" s="1"/>
  <c r="X58" i="40"/>
  <c r="Y58" i="40" s="1"/>
  <c r="K58" i="40"/>
  <c r="M58" i="40" s="1"/>
  <c r="R58" i="40" s="1"/>
  <c r="Z56" i="35"/>
  <c r="AA56" i="35"/>
  <c r="C57" i="35"/>
  <c r="C59" i="39" l="1"/>
  <c r="Z58" i="39"/>
  <c r="AA58" i="39"/>
  <c r="AA58" i="40"/>
  <c r="Z58" i="40"/>
  <c r="C59" i="40"/>
  <c r="X57" i="35"/>
  <c r="Y57" i="35" s="1"/>
  <c r="K57" i="35"/>
  <c r="M57" i="35" s="1"/>
  <c r="R57" i="35" s="1"/>
  <c r="X59" i="39" l="1"/>
  <c r="Y59" i="39" s="1"/>
  <c r="K59" i="39"/>
  <c r="M59" i="39" s="1"/>
  <c r="R59" i="39" s="1"/>
  <c r="X59" i="40"/>
  <c r="Y59" i="40" s="1"/>
  <c r="K59" i="40"/>
  <c r="M59" i="40" s="1"/>
  <c r="R59" i="40" s="1"/>
  <c r="AA57" i="35"/>
  <c r="C58" i="35"/>
  <c r="Z57" i="35"/>
  <c r="AA59" i="39" l="1"/>
  <c r="C60" i="39"/>
  <c r="Z59" i="39"/>
  <c r="C60" i="40"/>
  <c r="AA59" i="40"/>
  <c r="Z59" i="40"/>
  <c r="X58" i="35"/>
  <c r="Y58" i="35" s="1"/>
  <c r="K58" i="35"/>
  <c r="M58" i="35" s="1"/>
  <c r="R58" i="35" s="1"/>
  <c r="X60" i="39" l="1"/>
  <c r="Y60" i="39" s="1"/>
  <c r="K60" i="39"/>
  <c r="M60" i="39" s="1"/>
  <c r="R60" i="39" s="1"/>
  <c r="X60" i="40"/>
  <c r="Y60" i="40" s="1"/>
  <c r="K60" i="40"/>
  <c r="M60" i="40" s="1"/>
  <c r="R60" i="40" s="1"/>
  <c r="C59" i="35"/>
  <c r="Z58" i="35"/>
  <c r="AA58" i="35"/>
  <c r="Z60" i="39" l="1"/>
  <c r="C61" i="39"/>
  <c r="AA60" i="39"/>
  <c r="Z60" i="40"/>
  <c r="C61" i="40"/>
  <c r="AA60" i="40"/>
  <c r="X59" i="35"/>
  <c r="Y59" i="35" s="1"/>
  <c r="K59" i="35"/>
  <c r="M59" i="35" s="1"/>
  <c r="R59" i="35" s="1"/>
  <c r="X61" i="39" l="1"/>
  <c r="Y61" i="39" s="1"/>
  <c r="K61" i="39"/>
  <c r="M61" i="39" s="1"/>
  <c r="R61" i="39" s="1"/>
  <c r="K61" i="40"/>
  <c r="M61" i="40" s="1"/>
  <c r="R61" i="40" s="1"/>
  <c r="X61" i="40"/>
  <c r="Y61" i="40" s="1"/>
  <c r="Z59" i="35"/>
  <c r="C60" i="35"/>
  <c r="AA59" i="35"/>
  <c r="Z61" i="39" l="1"/>
  <c r="C62" i="39"/>
  <c r="AA61" i="39"/>
  <c r="C62" i="40"/>
  <c r="AA61" i="40"/>
  <c r="Z61" i="40"/>
  <c r="X60" i="35"/>
  <c r="Y60" i="35" s="1"/>
  <c r="K60" i="35"/>
  <c r="M60" i="35" s="1"/>
  <c r="R60" i="35" s="1"/>
  <c r="X62" i="39" l="1"/>
  <c r="Y62" i="39" s="1"/>
  <c r="K62" i="39"/>
  <c r="M62" i="39" s="1"/>
  <c r="R62" i="39" s="1"/>
  <c r="X62" i="40"/>
  <c r="Y62" i="40" s="1"/>
  <c r="K62" i="40"/>
  <c r="M62" i="40" s="1"/>
  <c r="R62" i="40" s="1"/>
  <c r="Z60" i="35"/>
  <c r="C61" i="35"/>
  <c r="AA60" i="35"/>
  <c r="C63" i="39" l="1"/>
  <c r="AA62" i="39"/>
  <c r="Z62" i="39"/>
  <c r="AA62" i="40"/>
  <c r="C63" i="40"/>
  <c r="Z62" i="40"/>
  <c r="X61" i="35"/>
  <c r="Y61" i="35" s="1"/>
  <c r="K61" i="35"/>
  <c r="M61" i="35" s="1"/>
  <c r="R61" i="35" s="1"/>
  <c r="X63" i="39" l="1"/>
  <c r="Y63" i="39" s="1"/>
  <c r="K63" i="39"/>
  <c r="M63" i="39" s="1"/>
  <c r="R63" i="39" s="1"/>
  <c r="X63" i="40"/>
  <c r="Y63" i="40" s="1"/>
  <c r="K63" i="40"/>
  <c r="M63" i="40" s="1"/>
  <c r="R63" i="40" s="1"/>
  <c r="Z61" i="35"/>
  <c r="C62" i="35"/>
  <c r="AA61" i="35"/>
  <c r="AA63" i="39" l="1"/>
  <c r="Z63" i="39"/>
  <c r="C64" i="39"/>
  <c r="C64" i="40"/>
  <c r="AA63" i="40"/>
  <c r="Z63" i="40"/>
  <c r="X62" i="35"/>
  <c r="Y62" i="35" s="1"/>
  <c r="K62" i="35"/>
  <c r="M62" i="35" s="1"/>
  <c r="R62" i="35" s="1"/>
  <c r="X64" i="39" l="1"/>
  <c r="Y64" i="39" s="1"/>
  <c r="K64" i="39"/>
  <c r="M64" i="39" s="1"/>
  <c r="R64" i="39" s="1"/>
  <c r="X64" i="40"/>
  <c r="Y64" i="40" s="1"/>
  <c r="K64" i="40"/>
  <c r="M64" i="40" s="1"/>
  <c r="R64" i="40" s="1"/>
  <c r="C63" i="35"/>
  <c r="Z62" i="35"/>
  <c r="AA62" i="35"/>
  <c r="Z64" i="39" l="1"/>
  <c r="C65" i="39"/>
  <c r="AA64" i="39"/>
  <c r="C65" i="40"/>
  <c r="Z64" i="40"/>
  <c r="AA64" i="40"/>
  <c r="X63" i="35"/>
  <c r="Y63" i="35" s="1"/>
  <c r="K63" i="35"/>
  <c r="M63" i="35" s="1"/>
  <c r="R63" i="35" s="1"/>
  <c r="X65" i="39" l="1"/>
  <c r="Y65" i="39" s="1"/>
  <c r="K65" i="39"/>
  <c r="M65" i="39" s="1"/>
  <c r="R65" i="39" s="1"/>
  <c r="X65" i="40"/>
  <c r="Y65" i="40" s="1"/>
  <c r="K65" i="40"/>
  <c r="M65" i="40" s="1"/>
  <c r="R65" i="40" s="1"/>
  <c r="C64" i="35"/>
  <c r="AA63" i="35"/>
  <c r="Z63" i="35"/>
  <c r="AA65" i="39" l="1"/>
  <c r="C66" i="39"/>
  <c r="Z65" i="39"/>
  <c r="C66" i="40"/>
  <c r="Z65" i="40"/>
  <c r="AA65" i="40"/>
  <c r="X64" i="35"/>
  <c r="Y64" i="35" s="1"/>
  <c r="K64" i="35"/>
  <c r="M64" i="35" s="1"/>
  <c r="R64" i="35" s="1"/>
  <c r="X66" i="39" l="1"/>
  <c r="Y66" i="39" s="1"/>
  <c r="K66" i="39"/>
  <c r="M66" i="39" s="1"/>
  <c r="R66" i="39" s="1"/>
  <c r="X66" i="40"/>
  <c r="Y66" i="40" s="1"/>
  <c r="K66" i="40"/>
  <c r="M66" i="40" s="1"/>
  <c r="R66" i="40" s="1"/>
  <c r="Z64" i="35"/>
  <c r="AA64" i="35"/>
  <c r="C65" i="35"/>
  <c r="C67" i="39" l="1"/>
  <c r="AA66" i="39"/>
  <c r="Z66" i="39"/>
  <c r="C67" i="40"/>
  <c r="AA66" i="40"/>
  <c r="Z66" i="40"/>
  <c r="X65" i="35"/>
  <c r="Y65" i="35" s="1"/>
  <c r="K65" i="35"/>
  <c r="M65" i="35" s="1"/>
  <c r="R65" i="35" s="1"/>
  <c r="X67" i="39" l="1"/>
  <c r="Y67" i="39" s="1"/>
  <c r="K67" i="39"/>
  <c r="M67" i="39" s="1"/>
  <c r="R67" i="39" s="1"/>
  <c r="X67" i="40"/>
  <c r="Y67" i="40" s="1"/>
  <c r="K67" i="40"/>
  <c r="M67" i="40" s="1"/>
  <c r="R67" i="40" s="1"/>
  <c r="Z65" i="35"/>
  <c r="C66" i="35"/>
  <c r="AA65" i="35"/>
  <c r="AA67" i="39" l="1"/>
  <c r="Z67" i="39"/>
  <c r="C68" i="39"/>
  <c r="C68" i="40"/>
  <c r="Z67" i="40"/>
  <c r="AA67" i="40"/>
  <c r="X66" i="35"/>
  <c r="Y66" i="35" s="1"/>
  <c r="K66" i="35"/>
  <c r="M66" i="35" s="1"/>
  <c r="R66" i="35" s="1"/>
  <c r="X68" i="39" l="1"/>
  <c r="Y68" i="39" s="1"/>
  <c r="K68" i="39"/>
  <c r="M68" i="39" s="1"/>
  <c r="R68" i="39" s="1"/>
  <c r="X68" i="40"/>
  <c r="Y68" i="40" s="1"/>
  <c r="K68" i="40"/>
  <c r="M68" i="40" s="1"/>
  <c r="R68" i="40" s="1"/>
  <c r="C67" i="35"/>
  <c r="AA66" i="35"/>
  <c r="Z66" i="35"/>
  <c r="C69" i="39" l="1"/>
  <c r="Z68" i="39"/>
  <c r="AA68" i="39"/>
  <c r="C69" i="40"/>
  <c r="Z68" i="40"/>
  <c r="AA68" i="40"/>
  <c r="X67" i="35"/>
  <c r="Y67" i="35" s="1"/>
  <c r="K67" i="35"/>
  <c r="M67" i="35" s="1"/>
  <c r="R67" i="35" s="1"/>
  <c r="X69" i="39" l="1"/>
  <c r="Y69" i="39" s="1"/>
  <c r="K69" i="39"/>
  <c r="M69" i="39" s="1"/>
  <c r="R69" i="39" s="1"/>
  <c r="X69" i="40"/>
  <c r="Y69" i="40" s="1"/>
  <c r="K69" i="40"/>
  <c r="M69" i="40" s="1"/>
  <c r="R69" i="40" s="1"/>
  <c r="C68" i="35"/>
  <c r="AA67" i="35"/>
  <c r="Z67" i="35"/>
  <c r="C70" i="39" l="1"/>
  <c r="Z69" i="39"/>
  <c r="AA69" i="39"/>
  <c r="C70" i="40"/>
  <c r="Z69" i="40"/>
  <c r="AA69" i="40"/>
  <c r="X68" i="35"/>
  <c r="Y68" i="35" s="1"/>
  <c r="K68" i="35"/>
  <c r="M68" i="35" s="1"/>
  <c r="R68" i="35" s="1"/>
  <c r="X70" i="39" l="1"/>
  <c r="Y70" i="39" s="1"/>
  <c r="K70" i="39"/>
  <c r="M70" i="39" s="1"/>
  <c r="R70" i="39" s="1"/>
  <c r="X70" i="40"/>
  <c r="Y70" i="40" s="1"/>
  <c r="K70" i="40"/>
  <c r="M70" i="40" s="1"/>
  <c r="R70" i="40" s="1"/>
  <c r="Z68" i="35"/>
  <c r="C69" i="35"/>
  <c r="AA68" i="35"/>
  <c r="C71" i="39" l="1"/>
  <c r="Z70" i="39"/>
  <c r="AA70" i="39"/>
  <c r="C71" i="40"/>
  <c r="Z70" i="40"/>
  <c r="AA70" i="40"/>
  <c r="X69" i="35"/>
  <c r="Y69" i="35" s="1"/>
  <c r="K69" i="35"/>
  <c r="M69" i="35" s="1"/>
  <c r="R69" i="35" s="1"/>
  <c r="X71" i="39" l="1"/>
  <c r="Y71" i="39" s="1"/>
  <c r="K71" i="39"/>
  <c r="M71" i="39" s="1"/>
  <c r="R71" i="39" s="1"/>
  <c r="X71" i="40"/>
  <c r="Y71" i="40" s="1"/>
  <c r="K71" i="40"/>
  <c r="M71" i="40" s="1"/>
  <c r="R71" i="40" s="1"/>
  <c r="C70" i="35"/>
  <c r="Z69" i="35"/>
  <c r="AA69" i="35"/>
  <c r="Z71" i="39" l="1"/>
  <c r="AA71" i="39"/>
  <c r="C72" i="39"/>
  <c r="C72" i="40"/>
  <c r="Z71" i="40"/>
  <c r="AA71" i="40"/>
  <c r="X70" i="35"/>
  <c r="Y70" i="35" s="1"/>
  <c r="K70" i="35"/>
  <c r="M70" i="35" s="1"/>
  <c r="R70" i="35" s="1"/>
  <c r="X72" i="39" l="1"/>
  <c r="Y72" i="39" s="1"/>
  <c r="K72" i="39"/>
  <c r="M72" i="39" s="1"/>
  <c r="R72" i="39" s="1"/>
  <c r="X72" i="40"/>
  <c r="Y72" i="40" s="1"/>
  <c r="K72" i="40"/>
  <c r="M72" i="40" s="1"/>
  <c r="R72" i="40" s="1"/>
  <c r="C71" i="35"/>
  <c r="AA70" i="35"/>
  <c r="Z70" i="35"/>
  <c r="AA72" i="39" l="1"/>
  <c r="Z72" i="39"/>
  <c r="C73" i="39"/>
  <c r="AA72" i="40"/>
  <c r="Z72" i="40"/>
  <c r="C73" i="40"/>
  <c r="X71" i="35"/>
  <c r="Y71" i="35" s="1"/>
  <c r="K71" i="35"/>
  <c r="M71" i="35" s="1"/>
  <c r="R71" i="35" s="1"/>
  <c r="X73" i="39" l="1"/>
  <c r="Y73" i="39" s="1"/>
  <c r="K73" i="39"/>
  <c r="M73" i="39" s="1"/>
  <c r="R73" i="39" s="1"/>
  <c r="X73" i="40"/>
  <c r="Y73" i="40" s="1"/>
  <c r="K73" i="40"/>
  <c r="M73" i="40" s="1"/>
  <c r="R73" i="40" s="1"/>
  <c r="C72" i="35"/>
  <c r="AA71" i="35"/>
  <c r="Z71" i="35"/>
  <c r="C74" i="39" l="1"/>
  <c r="Z73" i="39"/>
  <c r="AA73" i="39"/>
  <c r="C74" i="40"/>
  <c r="AA73" i="40"/>
  <c r="Z73" i="40"/>
  <c r="X72" i="35"/>
  <c r="Y72" i="35" s="1"/>
  <c r="K72" i="35"/>
  <c r="M72" i="35" s="1"/>
  <c r="R72" i="35" s="1"/>
  <c r="X74" i="39" l="1"/>
  <c r="Y74" i="39" s="1"/>
  <c r="K74" i="39"/>
  <c r="M74" i="39" s="1"/>
  <c r="R74" i="39" s="1"/>
  <c r="X74" i="40"/>
  <c r="Y74" i="40" s="1"/>
  <c r="K74" i="40"/>
  <c r="M74" i="40" s="1"/>
  <c r="R74" i="40" s="1"/>
  <c r="Z72" i="35"/>
  <c r="C73" i="35"/>
  <c r="AA72" i="35"/>
  <c r="C75" i="39" l="1"/>
  <c r="Z74" i="39"/>
  <c r="AA74" i="39"/>
  <c r="C75" i="40"/>
  <c r="AA74" i="40"/>
  <c r="Z74" i="40"/>
  <c r="X73" i="35"/>
  <c r="Y73" i="35" s="1"/>
  <c r="K73" i="35"/>
  <c r="M73" i="35" s="1"/>
  <c r="R73" i="35" s="1"/>
  <c r="X75" i="39" l="1"/>
  <c r="Y75" i="39" s="1"/>
  <c r="K75" i="39"/>
  <c r="M75" i="39" s="1"/>
  <c r="R75" i="39" s="1"/>
  <c r="X75" i="40"/>
  <c r="Y75" i="40" s="1"/>
  <c r="K75" i="40"/>
  <c r="M75" i="40" s="1"/>
  <c r="R75" i="40" s="1"/>
  <c r="C74" i="35"/>
  <c r="Z73" i="35"/>
  <c r="AA73" i="35"/>
  <c r="Z75" i="39" l="1"/>
  <c r="C76" i="39"/>
  <c r="AA75" i="39"/>
  <c r="C76" i="40"/>
  <c r="Z75" i="40"/>
  <c r="AA75" i="40"/>
  <c r="X74" i="35"/>
  <c r="Y74" i="35" s="1"/>
  <c r="K74" i="35"/>
  <c r="M74" i="35" s="1"/>
  <c r="R74" i="35" s="1"/>
  <c r="X76" i="39" l="1"/>
  <c r="Y76" i="39" s="1"/>
  <c r="K76" i="39"/>
  <c r="M76" i="39" s="1"/>
  <c r="R76" i="39" s="1"/>
  <c r="X76" i="40"/>
  <c r="Y76" i="40" s="1"/>
  <c r="K76" i="40"/>
  <c r="M76" i="40" s="1"/>
  <c r="R76" i="40" s="1"/>
  <c r="C75" i="35"/>
  <c r="Z74" i="35"/>
  <c r="AA74" i="35"/>
  <c r="C77" i="39" l="1"/>
  <c r="AA76" i="39"/>
  <c r="Z76" i="39"/>
  <c r="AA76" i="40"/>
  <c r="Z76" i="40"/>
  <c r="C77" i="40"/>
  <c r="X75" i="35"/>
  <c r="Y75" i="35" s="1"/>
  <c r="K75" i="35"/>
  <c r="M75" i="35" s="1"/>
  <c r="R75" i="35" s="1"/>
  <c r="X77" i="39" l="1"/>
  <c r="Y77" i="39" s="1"/>
  <c r="K77" i="39"/>
  <c r="M77" i="39" s="1"/>
  <c r="R77" i="39" s="1"/>
  <c r="X77" i="40"/>
  <c r="Y77" i="40" s="1"/>
  <c r="K77" i="40"/>
  <c r="M77" i="40" s="1"/>
  <c r="R77" i="40" s="1"/>
  <c r="C76" i="35"/>
  <c r="Z75" i="35"/>
  <c r="AA75" i="35"/>
  <c r="C78" i="39" l="1"/>
  <c r="AA77" i="39"/>
  <c r="Z77" i="39"/>
  <c r="C78" i="40"/>
  <c r="Z77" i="40"/>
  <c r="AA77" i="40"/>
  <c r="X76" i="35"/>
  <c r="Y76" i="35" s="1"/>
  <c r="K76" i="35"/>
  <c r="M76" i="35" s="1"/>
  <c r="R76" i="35" s="1"/>
  <c r="X78" i="39" l="1"/>
  <c r="Y78" i="39" s="1"/>
  <c r="K78" i="39"/>
  <c r="M78" i="39" s="1"/>
  <c r="R78" i="39" s="1"/>
  <c r="X78" i="40"/>
  <c r="Y78" i="40" s="1"/>
  <c r="K78" i="40"/>
  <c r="M78" i="40" s="1"/>
  <c r="R78" i="40" s="1"/>
  <c r="AA76" i="35"/>
  <c r="Z76" i="35"/>
  <c r="C77" i="35"/>
  <c r="C79" i="39" l="1"/>
  <c r="Z78" i="39"/>
  <c r="AA78" i="39"/>
  <c r="C79" i="40"/>
  <c r="AA78" i="40"/>
  <c r="Z78" i="40"/>
  <c r="X77" i="35"/>
  <c r="Y77" i="35" s="1"/>
  <c r="K77" i="35"/>
  <c r="M77" i="35" s="1"/>
  <c r="R77" i="35" s="1"/>
  <c r="X79" i="39" l="1"/>
  <c r="Y79" i="39" s="1"/>
  <c r="K79" i="39"/>
  <c r="M79" i="39" s="1"/>
  <c r="R79" i="39" s="1"/>
  <c r="X79" i="40"/>
  <c r="Y79" i="40" s="1"/>
  <c r="K79" i="40"/>
  <c r="M79" i="40" s="1"/>
  <c r="R79" i="40" s="1"/>
  <c r="C78" i="35"/>
  <c r="Z77" i="35"/>
  <c r="AA77" i="35"/>
  <c r="Z79" i="39" l="1"/>
  <c r="C80" i="39"/>
  <c r="AA79" i="39"/>
  <c r="C80" i="40"/>
  <c r="Z79" i="40"/>
  <c r="AA79" i="40"/>
  <c r="X78" i="35"/>
  <c r="Y78" i="35" s="1"/>
  <c r="K78" i="35"/>
  <c r="M78" i="35" s="1"/>
  <c r="R78" i="35" s="1"/>
  <c r="X80" i="39" l="1"/>
  <c r="Y80" i="39" s="1"/>
  <c r="K80" i="39"/>
  <c r="M80" i="39" s="1"/>
  <c r="R80" i="39" s="1"/>
  <c r="X80" i="40"/>
  <c r="Y80" i="40" s="1"/>
  <c r="K80" i="40"/>
  <c r="M80" i="40" s="1"/>
  <c r="R80" i="40" s="1"/>
  <c r="C79" i="35"/>
  <c r="Z78" i="35"/>
  <c r="AA78" i="35"/>
  <c r="C81" i="39" l="1"/>
  <c r="AA80" i="39"/>
  <c r="Z80" i="39"/>
  <c r="C81" i="40"/>
  <c r="AA80" i="40"/>
  <c r="Z80" i="40"/>
  <c r="X79" i="35"/>
  <c r="Y79" i="35" s="1"/>
  <c r="K79" i="35"/>
  <c r="M79" i="35" s="1"/>
  <c r="R79" i="35" s="1"/>
  <c r="X81" i="39" l="1"/>
  <c r="Y81" i="39" s="1"/>
  <c r="K81" i="39"/>
  <c r="M81" i="39" s="1"/>
  <c r="R81" i="39" s="1"/>
  <c r="X81" i="40"/>
  <c r="Y81" i="40" s="1"/>
  <c r="K81" i="40"/>
  <c r="M81" i="40" s="1"/>
  <c r="R81" i="40" s="1"/>
  <c r="C80" i="35"/>
  <c r="AA79" i="35"/>
  <c r="Z79" i="35"/>
  <c r="C82" i="39" l="1"/>
  <c r="Z81" i="39"/>
  <c r="AA81" i="39"/>
  <c r="C82" i="40"/>
  <c r="AA81" i="40"/>
  <c r="Z81" i="40"/>
  <c r="X80" i="35"/>
  <c r="Y80" i="35" s="1"/>
  <c r="K80" i="35"/>
  <c r="M80" i="35" s="1"/>
  <c r="R80" i="35" s="1"/>
  <c r="X82" i="39" l="1"/>
  <c r="Y82" i="39" s="1"/>
  <c r="K82" i="39"/>
  <c r="M82" i="39" s="1"/>
  <c r="R82" i="39" s="1"/>
  <c r="X82" i="40"/>
  <c r="Y82" i="40" s="1"/>
  <c r="K82" i="40"/>
  <c r="M82" i="40" s="1"/>
  <c r="R82" i="40" s="1"/>
  <c r="C81" i="35"/>
  <c r="Z80" i="35"/>
  <c r="AA80" i="35"/>
  <c r="C83" i="39" l="1"/>
  <c r="AA82" i="39"/>
  <c r="Z82" i="39"/>
  <c r="C83" i="40"/>
  <c r="AA82" i="40"/>
  <c r="Z82" i="40"/>
  <c r="X81" i="35"/>
  <c r="Y81" i="35" s="1"/>
  <c r="K81" i="35"/>
  <c r="M81" i="35" s="1"/>
  <c r="R81" i="35" s="1"/>
  <c r="X83" i="39" l="1"/>
  <c r="Y83" i="39" s="1"/>
  <c r="K83" i="39"/>
  <c r="M83" i="39" s="1"/>
  <c r="R83" i="39" s="1"/>
  <c r="X83" i="40"/>
  <c r="Y83" i="40" s="1"/>
  <c r="K83" i="40"/>
  <c r="M83" i="40" s="1"/>
  <c r="R83" i="40" s="1"/>
  <c r="C82" i="35"/>
  <c r="AA81" i="35"/>
  <c r="Z81" i="35"/>
  <c r="Z83" i="39" l="1"/>
  <c r="AA83" i="39"/>
  <c r="C84" i="39"/>
  <c r="X82" i="35"/>
  <c r="Y82" i="35" s="1"/>
  <c r="K82" i="35"/>
  <c r="M82" i="35" s="1"/>
  <c r="R82" i="35" s="1"/>
  <c r="C84" i="40"/>
  <c r="Z83" i="40"/>
  <c r="AA83" i="40"/>
  <c r="X84" i="39" l="1"/>
  <c r="Y84" i="39" s="1"/>
  <c r="K84" i="39"/>
  <c r="M84" i="39" s="1"/>
  <c r="R84" i="39" s="1"/>
  <c r="C83" i="35"/>
  <c r="Z82" i="35"/>
  <c r="AA82" i="35"/>
  <c r="X84" i="40"/>
  <c r="Y84" i="40" s="1"/>
  <c r="K84" i="40"/>
  <c r="M84" i="40" s="1"/>
  <c r="R84" i="40" s="1"/>
  <c r="AA84" i="39" l="1"/>
  <c r="Z84" i="39"/>
  <c r="C85" i="39"/>
  <c r="X83" i="35"/>
  <c r="Y83" i="35" s="1"/>
  <c r="K83" i="35"/>
  <c r="M83" i="35" s="1"/>
  <c r="R83" i="35" s="1"/>
  <c r="C85" i="40"/>
  <c r="AA84" i="40"/>
  <c r="Z84" i="40"/>
  <c r="X85" i="39" l="1"/>
  <c r="Y85" i="39" s="1"/>
  <c r="K85" i="39"/>
  <c r="M85" i="39" s="1"/>
  <c r="R85" i="39" s="1"/>
  <c r="C84" i="35"/>
  <c r="Z83" i="35"/>
  <c r="AA83" i="35"/>
  <c r="X85" i="40"/>
  <c r="Y85" i="40" s="1"/>
  <c r="K85" i="40"/>
  <c r="M85" i="40" s="1"/>
  <c r="R85" i="40" s="1"/>
  <c r="C86" i="39" l="1"/>
  <c r="AA85" i="39"/>
  <c r="Z85" i="39"/>
  <c r="X84" i="35"/>
  <c r="Y84" i="35" s="1"/>
  <c r="K84" i="35"/>
  <c r="M84" i="35" s="1"/>
  <c r="R84" i="35" s="1"/>
  <c r="C86" i="40"/>
  <c r="Z85" i="40"/>
  <c r="AA85" i="40"/>
  <c r="X86" i="39" l="1"/>
  <c r="Y86" i="39" s="1"/>
  <c r="K86" i="39"/>
  <c r="M86" i="39" s="1"/>
  <c r="R86" i="39" s="1"/>
  <c r="C85" i="35"/>
  <c r="AA84" i="35"/>
  <c r="Z84" i="35"/>
  <c r="X86" i="40"/>
  <c r="Y86" i="40" s="1"/>
  <c r="K86" i="40"/>
  <c r="M86" i="40" s="1"/>
  <c r="R86" i="40" s="1"/>
  <c r="C87" i="39" l="1"/>
  <c r="Z86" i="39"/>
  <c r="AA86" i="39"/>
  <c r="X85" i="35"/>
  <c r="Y85" i="35" s="1"/>
  <c r="K85" i="35"/>
  <c r="M85" i="35" s="1"/>
  <c r="R85" i="35" s="1"/>
  <c r="C87" i="40"/>
  <c r="AA86" i="40"/>
  <c r="Z86" i="40"/>
  <c r="X87" i="39" l="1"/>
  <c r="Y87" i="39" s="1"/>
  <c r="K87" i="39"/>
  <c r="M87" i="39" s="1"/>
  <c r="R87" i="39" s="1"/>
  <c r="C86" i="35"/>
  <c r="Z85" i="35"/>
  <c r="AA85" i="35"/>
  <c r="X87" i="40"/>
  <c r="Y87" i="40" s="1"/>
  <c r="K87" i="40"/>
  <c r="M87" i="40" s="1"/>
  <c r="R87" i="40" s="1"/>
  <c r="Z87" i="39" l="1"/>
  <c r="C88" i="39"/>
  <c r="AA87" i="39"/>
  <c r="X86" i="35"/>
  <c r="Y86" i="35" s="1"/>
  <c r="K86" i="35"/>
  <c r="M86" i="35" s="1"/>
  <c r="R86" i="35" s="1"/>
  <c r="C88" i="40"/>
  <c r="Z87" i="40"/>
  <c r="AA87" i="40"/>
  <c r="X88" i="39" l="1"/>
  <c r="Y88" i="39" s="1"/>
  <c r="K88" i="39"/>
  <c r="M88" i="39" s="1"/>
  <c r="R88" i="39" s="1"/>
  <c r="C87" i="35"/>
  <c r="AA86" i="35"/>
  <c r="Z86" i="35"/>
  <c r="X88" i="40"/>
  <c r="Y88" i="40" s="1"/>
  <c r="K88" i="40"/>
  <c r="M88" i="40" s="1"/>
  <c r="R88" i="40" s="1"/>
  <c r="C89" i="39" l="1"/>
  <c r="AA88" i="39"/>
  <c r="Z88" i="39"/>
  <c r="X87" i="35"/>
  <c r="Y87" i="35" s="1"/>
  <c r="K87" i="35"/>
  <c r="M87" i="35" s="1"/>
  <c r="R87" i="35" s="1"/>
  <c r="Z88" i="40"/>
  <c r="C89" i="40"/>
  <c r="AA88" i="40"/>
  <c r="X89" i="39" l="1"/>
  <c r="Y89" i="39" s="1"/>
  <c r="K89" i="39"/>
  <c r="M89" i="39" s="1"/>
  <c r="R89" i="39" s="1"/>
  <c r="C88" i="35"/>
  <c r="AA87" i="35"/>
  <c r="Z87" i="35"/>
  <c r="X89" i="40"/>
  <c r="Y89" i="40" s="1"/>
  <c r="K89" i="40"/>
  <c r="M89" i="40" s="1"/>
  <c r="R89" i="40" s="1"/>
  <c r="C90" i="39" l="1"/>
  <c r="AA89" i="39"/>
  <c r="Z89" i="39"/>
  <c r="X88" i="35"/>
  <c r="Y88" i="35" s="1"/>
  <c r="K88" i="35"/>
  <c r="M88" i="35" s="1"/>
  <c r="R88" i="35" s="1"/>
  <c r="C90" i="40"/>
  <c r="AA89" i="40"/>
  <c r="Z89" i="40"/>
  <c r="X90" i="39" l="1"/>
  <c r="Y90" i="39" s="1"/>
  <c r="K90" i="39"/>
  <c r="M90" i="39" s="1"/>
  <c r="R90" i="39" s="1"/>
  <c r="C89" i="35"/>
  <c r="Z88" i="35"/>
  <c r="AA88" i="35"/>
  <c r="X90" i="40"/>
  <c r="Y90" i="40" s="1"/>
  <c r="K90" i="40"/>
  <c r="M90" i="40" s="1"/>
  <c r="R90" i="40" s="1"/>
  <c r="C91" i="39" l="1"/>
  <c r="AA90" i="39"/>
  <c r="Z90" i="39"/>
  <c r="X89" i="35"/>
  <c r="Y89" i="35" s="1"/>
  <c r="K89" i="35"/>
  <c r="M89" i="35" s="1"/>
  <c r="R89" i="35" s="1"/>
  <c r="C91" i="40"/>
  <c r="Z90" i="40"/>
  <c r="AA90" i="40"/>
  <c r="X91" i="39" l="1"/>
  <c r="Y91" i="39" s="1"/>
  <c r="K91" i="39"/>
  <c r="M91" i="39" s="1"/>
  <c r="R91" i="39" s="1"/>
  <c r="C90" i="35"/>
  <c r="AA89" i="35"/>
  <c r="Z89" i="35"/>
  <c r="X91" i="40"/>
  <c r="Y91" i="40" s="1"/>
  <c r="K91" i="40"/>
  <c r="M91" i="40" s="1"/>
  <c r="R91" i="40" s="1"/>
  <c r="AA91" i="39" l="1"/>
  <c r="Z91" i="39"/>
  <c r="C92" i="39"/>
  <c r="X90" i="35"/>
  <c r="Y90" i="35" s="1"/>
  <c r="K90" i="35"/>
  <c r="M90" i="35" s="1"/>
  <c r="R90" i="35" s="1"/>
  <c r="C92" i="40"/>
  <c r="Z91" i="40"/>
  <c r="AA91" i="40"/>
  <c r="K92" i="39" l="1"/>
  <c r="M92" i="39" s="1"/>
  <c r="R92" i="39" s="1"/>
  <c r="X92" i="39"/>
  <c r="Y92" i="39" s="1"/>
  <c r="C91" i="35"/>
  <c r="AA90" i="35"/>
  <c r="Z90" i="35"/>
  <c r="X92" i="40"/>
  <c r="Y92" i="40" s="1"/>
  <c r="K92" i="40"/>
  <c r="M92" i="40" s="1"/>
  <c r="R92" i="40" s="1"/>
  <c r="Z92" i="39" l="1"/>
  <c r="AA92" i="39"/>
  <c r="C93" i="39"/>
  <c r="X91" i="35"/>
  <c r="Y91" i="35" s="1"/>
  <c r="K91" i="35"/>
  <c r="M91" i="35" s="1"/>
  <c r="R91" i="35" s="1"/>
  <c r="Z92" i="40"/>
  <c r="C93" i="40"/>
  <c r="AA92" i="40"/>
  <c r="X93" i="39" l="1"/>
  <c r="Y93" i="39" s="1"/>
  <c r="K93" i="39"/>
  <c r="M93" i="39" s="1"/>
  <c r="R93" i="39" s="1"/>
  <c r="C92" i="35"/>
  <c r="Z91" i="35"/>
  <c r="AA91" i="35"/>
  <c r="X93" i="40"/>
  <c r="Y93" i="40" s="1"/>
  <c r="K93" i="40"/>
  <c r="M93" i="40" s="1"/>
  <c r="R93" i="40" s="1"/>
  <c r="C94" i="39" l="1"/>
  <c r="AA93" i="39"/>
  <c r="Z93" i="39"/>
  <c r="X92" i="35"/>
  <c r="Y92" i="35" s="1"/>
  <c r="K92" i="35"/>
  <c r="M92" i="35" s="1"/>
  <c r="R92" i="35" s="1"/>
  <c r="C94" i="40"/>
  <c r="Z93" i="40"/>
  <c r="AA93" i="40"/>
  <c r="X94" i="39" l="1"/>
  <c r="Y94" i="39" s="1"/>
  <c r="K94" i="39"/>
  <c r="M94" i="39" s="1"/>
  <c r="R94" i="39" s="1"/>
  <c r="AA92" i="35"/>
  <c r="Z92" i="35"/>
  <c r="C93" i="35"/>
  <c r="X94" i="40"/>
  <c r="Y94" i="40" s="1"/>
  <c r="K94" i="40"/>
  <c r="M94" i="40" s="1"/>
  <c r="R94" i="40" s="1"/>
  <c r="C95" i="39" l="1"/>
  <c r="Z94" i="39"/>
  <c r="AA94" i="39"/>
  <c r="X93" i="35"/>
  <c r="Y93" i="35" s="1"/>
  <c r="K93" i="35"/>
  <c r="M93" i="35" s="1"/>
  <c r="R93" i="35" s="1"/>
  <c r="C95" i="40"/>
  <c r="Z94" i="40"/>
  <c r="AA94" i="40"/>
  <c r="X95" i="39" l="1"/>
  <c r="Y95" i="39" s="1"/>
  <c r="K95" i="39"/>
  <c r="M95" i="39" s="1"/>
  <c r="R95" i="39" s="1"/>
  <c r="C94" i="35"/>
  <c r="AA93" i="35"/>
  <c r="Z93" i="35"/>
  <c r="X95" i="40"/>
  <c r="Y95" i="40" s="1"/>
  <c r="K95" i="40"/>
  <c r="M95" i="40" s="1"/>
  <c r="R95" i="40" s="1"/>
  <c r="C96" i="39" l="1"/>
  <c r="AA95" i="39"/>
  <c r="Z95" i="39"/>
  <c r="X94" i="35"/>
  <c r="Y94" i="35" s="1"/>
  <c r="K94" i="35"/>
  <c r="M94" i="35" s="1"/>
  <c r="R94" i="35" s="1"/>
  <c r="C96" i="40"/>
  <c r="Z95" i="40"/>
  <c r="AA95" i="40"/>
  <c r="X96" i="39" l="1"/>
  <c r="Y96" i="39" s="1"/>
  <c r="K96" i="39"/>
  <c r="M96" i="39" s="1"/>
  <c r="R96" i="39" s="1"/>
  <c r="C95" i="35"/>
  <c r="Z94" i="35"/>
  <c r="AA94" i="35"/>
  <c r="X96" i="40"/>
  <c r="Y96" i="40" s="1"/>
  <c r="K96" i="40"/>
  <c r="M96" i="40" s="1"/>
  <c r="R96" i="40" s="1"/>
  <c r="C97" i="39" l="1"/>
  <c r="Z96" i="39"/>
  <c r="AA96" i="39"/>
  <c r="X95" i="35"/>
  <c r="Y95" i="35" s="1"/>
  <c r="K95" i="35"/>
  <c r="M95" i="35" s="1"/>
  <c r="R95" i="35" s="1"/>
  <c r="AA96" i="40"/>
  <c r="C97" i="40"/>
  <c r="Z96" i="40"/>
  <c r="X97" i="39" l="1"/>
  <c r="Y97" i="39" s="1"/>
  <c r="K97" i="39"/>
  <c r="M97" i="39" s="1"/>
  <c r="R97" i="39" s="1"/>
  <c r="C96" i="35"/>
  <c r="Z95" i="35"/>
  <c r="AA95" i="35"/>
  <c r="X97" i="40"/>
  <c r="Y97" i="40" s="1"/>
  <c r="K97" i="40"/>
  <c r="M97" i="40" s="1"/>
  <c r="R97" i="40" s="1"/>
  <c r="C98" i="39" l="1"/>
  <c r="Z97" i="39"/>
  <c r="AA97" i="39"/>
  <c r="X96" i="35"/>
  <c r="Y96" i="35" s="1"/>
  <c r="K96" i="35"/>
  <c r="M96" i="35" s="1"/>
  <c r="R96" i="35" s="1"/>
  <c r="C98" i="40"/>
  <c r="AA97" i="40"/>
  <c r="Z97" i="40"/>
  <c r="X98" i="39" l="1"/>
  <c r="Y98" i="39" s="1"/>
  <c r="K98" i="39"/>
  <c r="M98" i="39" s="1"/>
  <c r="R98" i="39" s="1"/>
  <c r="Z96" i="35"/>
  <c r="AA96" i="35"/>
  <c r="C97" i="35"/>
  <c r="X98" i="40"/>
  <c r="Y98" i="40" s="1"/>
  <c r="K98" i="40"/>
  <c r="M98" i="40" s="1"/>
  <c r="R98" i="40" s="1"/>
  <c r="C99" i="39" l="1"/>
  <c r="Z98" i="39"/>
  <c r="AA98" i="39"/>
  <c r="X97" i="35"/>
  <c r="Y97" i="35" s="1"/>
  <c r="K97" i="35"/>
  <c r="M97" i="35" s="1"/>
  <c r="R97" i="35" s="1"/>
  <c r="C99" i="40"/>
  <c r="AA98" i="40"/>
  <c r="Z98" i="40"/>
  <c r="X99" i="39" l="1"/>
  <c r="Y99" i="39" s="1"/>
  <c r="K99" i="39"/>
  <c r="M99" i="39" s="1"/>
  <c r="R99" i="39" s="1"/>
  <c r="C98" i="35"/>
  <c r="AA97" i="35"/>
  <c r="Z97" i="35"/>
  <c r="X99" i="40"/>
  <c r="Y99" i="40" s="1"/>
  <c r="K99" i="40"/>
  <c r="M99" i="40" s="1"/>
  <c r="R99" i="40" s="1"/>
  <c r="Z99" i="39" l="1"/>
  <c r="AA99" i="39"/>
  <c r="C100" i="39"/>
  <c r="X98" i="35"/>
  <c r="Y98" i="35" s="1"/>
  <c r="K98" i="35"/>
  <c r="M98" i="35" s="1"/>
  <c r="R98" i="35" s="1"/>
  <c r="Z99" i="40"/>
  <c r="C100" i="40"/>
  <c r="AA99" i="40"/>
  <c r="X100" i="39" l="1"/>
  <c r="Y100" i="39" s="1"/>
  <c r="K100" i="39"/>
  <c r="M100" i="39" s="1"/>
  <c r="R100" i="39" s="1"/>
  <c r="C99" i="35"/>
  <c r="Z98" i="35"/>
  <c r="AA98" i="35"/>
  <c r="X100" i="40"/>
  <c r="Y100" i="40" s="1"/>
  <c r="K100" i="40"/>
  <c r="M100" i="40" s="1"/>
  <c r="R100" i="40" s="1"/>
  <c r="AA100" i="39" l="1"/>
  <c r="Z100" i="39"/>
  <c r="C101" i="39"/>
  <c r="X99" i="35"/>
  <c r="Y99" i="35" s="1"/>
  <c r="K99" i="35"/>
  <c r="M99" i="35" s="1"/>
  <c r="R99" i="35" s="1"/>
  <c r="C101" i="40"/>
  <c r="AA100" i="40"/>
  <c r="Z100" i="40"/>
  <c r="X101" i="39" l="1"/>
  <c r="Y101" i="39" s="1"/>
  <c r="K101" i="39"/>
  <c r="M101" i="39" s="1"/>
  <c r="R101" i="39" s="1"/>
  <c r="C100" i="35"/>
  <c r="AA99" i="35"/>
  <c r="Z99" i="35"/>
  <c r="X101" i="40"/>
  <c r="Y101" i="40" s="1"/>
  <c r="K101" i="40"/>
  <c r="M101" i="40" s="1"/>
  <c r="R101" i="40" s="1"/>
  <c r="C102" i="39" l="1"/>
  <c r="AA101" i="39"/>
  <c r="Z101" i="39"/>
  <c r="X100" i="35"/>
  <c r="Y100" i="35" s="1"/>
  <c r="K100" i="35"/>
  <c r="M100" i="35" s="1"/>
  <c r="R100" i="35" s="1"/>
  <c r="C102" i="40"/>
  <c r="AA101" i="40"/>
  <c r="Z101" i="40"/>
  <c r="X102" i="39" l="1"/>
  <c r="Y102" i="39" s="1"/>
  <c r="K102" i="39"/>
  <c r="M102" i="39" s="1"/>
  <c r="R102" i="39" s="1"/>
  <c r="C101" i="35"/>
  <c r="Z100" i="35"/>
  <c r="AA100" i="35"/>
  <c r="X102" i="40"/>
  <c r="Y102" i="40" s="1"/>
  <c r="K102" i="40"/>
  <c r="M102" i="40" s="1"/>
  <c r="R102" i="40" s="1"/>
  <c r="C103" i="39" l="1"/>
  <c r="Z102" i="39"/>
  <c r="AA102" i="39"/>
  <c r="X101" i="35"/>
  <c r="Y101" i="35" s="1"/>
  <c r="K101" i="35"/>
  <c r="M101" i="35" s="1"/>
  <c r="R101" i="35" s="1"/>
  <c r="C103" i="40"/>
  <c r="Z102" i="40"/>
  <c r="AA102" i="40"/>
  <c r="X103" i="39" l="1"/>
  <c r="Y103" i="39" s="1"/>
  <c r="K103" i="39"/>
  <c r="M103" i="39" s="1"/>
  <c r="R103" i="39" s="1"/>
  <c r="C102" i="35"/>
  <c r="AA101" i="35"/>
  <c r="Z101" i="35"/>
  <c r="X103" i="40"/>
  <c r="Y103" i="40" s="1"/>
  <c r="K103" i="40"/>
  <c r="M103" i="40" s="1"/>
  <c r="R103" i="40" s="1"/>
  <c r="AA103" i="39" l="1"/>
  <c r="Z103" i="39"/>
  <c r="C104" i="39"/>
  <c r="X102" i="35"/>
  <c r="Y102" i="35" s="1"/>
  <c r="K102" i="35"/>
  <c r="M102" i="35" s="1"/>
  <c r="R102" i="35" s="1"/>
  <c r="Z103" i="40"/>
  <c r="C104" i="40"/>
  <c r="AA103" i="40"/>
  <c r="X104" i="39" l="1"/>
  <c r="Y104" i="39" s="1"/>
  <c r="K104" i="39"/>
  <c r="M104" i="39" s="1"/>
  <c r="R104" i="39" s="1"/>
  <c r="C103" i="35"/>
  <c r="AA102" i="35"/>
  <c r="Z102" i="35"/>
  <c r="X104" i="40"/>
  <c r="Y104" i="40" s="1"/>
  <c r="K104" i="40"/>
  <c r="M104" i="40" s="1"/>
  <c r="R104" i="40" s="1"/>
  <c r="C105" i="39" l="1"/>
  <c r="AA104" i="39"/>
  <c r="Z104" i="39"/>
  <c r="X103" i="35"/>
  <c r="Y103" i="35" s="1"/>
  <c r="K103" i="35"/>
  <c r="M103" i="35" s="1"/>
  <c r="R103" i="35" s="1"/>
  <c r="Z104" i="40"/>
  <c r="C105" i="40"/>
  <c r="AA104" i="40"/>
  <c r="X105" i="39" l="1"/>
  <c r="Y105" i="39" s="1"/>
  <c r="K105" i="39"/>
  <c r="M105" i="39" s="1"/>
  <c r="R105" i="39" s="1"/>
  <c r="C104" i="35"/>
  <c r="AA103" i="35"/>
  <c r="Z103" i="35"/>
  <c r="X105" i="40"/>
  <c r="Y105" i="40" s="1"/>
  <c r="K105" i="40"/>
  <c r="M105" i="40" s="1"/>
  <c r="R105" i="40" s="1"/>
  <c r="C106" i="39" l="1"/>
  <c r="AA105" i="39"/>
  <c r="Z105" i="39"/>
  <c r="X104" i="35"/>
  <c r="Y104" i="35" s="1"/>
  <c r="K104" i="35"/>
  <c r="M104" i="35" s="1"/>
  <c r="R104" i="35" s="1"/>
  <c r="C106" i="40"/>
  <c r="Z105" i="40"/>
  <c r="AA105" i="40"/>
  <c r="X106" i="39" l="1"/>
  <c r="Y106" i="39" s="1"/>
  <c r="K106" i="39"/>
  <c r="M106" i="39" s="1"/>
  <c r="R106" i="39" s="1"/>
  <c r="C105" i="35"/>
  <c r="Z104" i="35"/>
  <c r="AA104" i="35"/>
  <c r="X106" i="40"/>
  <c r="Y106" i="40" s="1"/>
  <c r="K106" i="40"/>
  <c r="M106" i="40" s="1"/>
  <c r="R106" i="40" s="1"/>
  <c r="C107" i="39" l="1"/>
  <c r="AA106" i="39"/>
  <c r="Z106" i="39"/>
  <c r="X105" i="35"/>
  <c r="Y105" i="35" s="1"/>
  <c r="K105" i="35"/>
  <c r="M105" i="35" s="1"/>
  <c r="R105" i="35" s="1"/>
  <c r="C107" i="40"/>
  <c r="Z106" i="40"/>
  <c r="AA106" i="40"/>
  <c r="X107" i="39" l="1"/>
  <c r="Y107" i="39" s="1"/>
  <c r="K107" i="39"/>
  <c r="M107" i="39" s="1"/>
  <c r="R107" i="39" s="1"/>
  <c r="C106" i="35"/>
  <c r="Z105" i="35"/>
  <c r="AA105" i="35"/>
  <c r="X107" i="40"/>
  <c r="Y107" i="40" s="1"/>
  <c r="K107" i="40"/>
  <c r="M107" i="40" s="1"/>
  <c r="R107" i="40" s="1"/>
  <c r="Z107" i="39" l="1"/>
  <c r="AA107" i="39"/>
  <c r="C108" i="39"/>
  <c r="X106" i="35"/>
  <c r="Y106" i="35" s="1"/>
  <c r="K106" i="35"/>
  <c r="M106" i="35" s="1"/>
  <c r="R106" i="35" s="1"/>
  <c r="Z107" i="40"/>
  <c r="C108" i="40"/>
  <c r="AA107" i="40"/>
  <c r="X108" i="39" l="1"/>
  <c r="Y108" i="39" s="1"/>
  <c r="P4" i="39" s="1"/>
  <c r="K108" i="39"/>
  <c r="M108" i="39" s="1"/>
  <c r="R108" i="39" s="1"/>
  <c r="C107" i="35"/>
  <c r="AA106" i="35"/>
  <c r="Z106" i="35"/>
  <c r="X108" i="40"/>
  <c r="Y108" i="40" s="1"/>
  <c r="P4" i="40" s="1"/>
  <c r="K108" i="40"/>
  <c r="M108" i="40" s="1"/>
  <c r="R108" i="40" s="1"/>
  <c r="D4" i="40" s="1"/>
  <c r="P2" i="40" s="1"/>
  <c r="Z108" i="39" l="1"/>
  <c r="Z8" i="39" s="1"/>
  <c r="AA108" i="39"/>
  <c r="AA8" i="39" s="1"/>
  <c r="E5" i="39"/>
  <c r="D4" i="39"/>
  <c r="P2" i="39" s="1"/>
  <c r="C5" i="39"/>
  <c r="G5" i="39"/>
  <c r="X107" i="35"/>
  <c r="Y107" i="35" s="1"/>
  <c r="K107" i="35"/>
  <c r="M107" i="35" s="1"/>
  <c r="R107" i="35" s="1"/>
  <c r="Z108" i="40"/>
  <c r="Z8" i="40" s="1"/>
  <c r="AA108" i="40"/>
  <c r="AA8" i="40" s="1"/>
  <c r="E5" i="40"/>
  <c r="G5" i="40"/>
  <c r="C5" i="40"/>
  <c r="I5" i="39" l="1"/>
  <c r="L4" i="39"/>
  <c r="C108" i="35"/>
  <c r="AA107" i="35"/>
  <c r="Z107" i="35"/>
  <c r="L4" i="40"/>
  <c r="I5" i="40"/>
  <c r="X108" i="35" l="1"/>
  <c r="Y108" i="35" s="1"/>
  <c r="P4" i="35" s="1"/>
  <c r="K108" i="35"/>
  <c r="M108" i="35" s="1"/>
  <c r="R108" i="35" s="1"/>
  <c r="AA108" i="35" l="1"/>
  <c r="AA8" i="35" s="1"/>
  <c r="Z108" i="35"/>
  <c r="Z8" i="35" s="1"/>
  <c r="D4" i="35"/>
  <c r="P2" i="35" s="1"/>
  <c r="C5" i="35"/>
  <c r="G5" i="35"/>
  <c r="E5" i="35"/>
  <c r="L4" i="35" l="1"/>
  <c r="I5" i="35"/>
</calcChain>
</file>

<file path=xl/sharedStrings.xml><?xml version="1.0" encoding="utf-8"?>
<sst xmlns="http://schemas.openxmlformats.org/spreadsheetml/2006/main" count="724" uniqueCount="85">
  <si>
    <t>気付き　質問</t>
  </si>
  <si>
    <t>感想</t>
  </si>
  <si>
    <t>今後</t>
  </si>
  <si>
    <t>売</t>
  </si>
  <si>
    <t>買</t>
  </si>
  <si>
    <t>通貨ペア</t>
    <rPh sb="0" eb="2">
      <t>ツウカ</t>
    </rPh>
    <phoneticPr fontId="3"/>
  </si>
  <si>
    <t>時間足</t>
    <rPh sb="0" eb="2">
      <t>ジカン</t>
    </rPh>
    <rPh sb="2" eb="3">
      <t>アシ</t>
    </rPh>
    <phoneticPr fontId="3"/>
  </si>
  <si>
    <t>当初資金</t>
    <rPh sb="0" eb="2">
      <t>トウショ</t>
    </rPh>
    <rPh sb="2" eb="4">
      <t>シキン</t>
    </rPh>
    <phoneticPr fontId="3"/>
  </si>
  <si>
    <t>最終資金</t>
    <rPh sb="0" eb="2">
      <t>サイシュウ</t>
    </rPh>
    <rPh sb="2" eb="4">
      <t>シキン</t>
    </rPh>
    <phoneticPr fontId="3"/>
  </si>
  <si>
    <t>エントリー理由</t>
    <rPh sb="5" eb="7">
      <t>リユウ</t>
    </rPh>
    <phoneticPr fontId="3"/>
  </si>
  <si>
    <t>決済理由</t>
    <rPh sb="0" eb="2">
      <t>ケッサイ</t>
    </rPh>
    <rPh sb="2" eb="4">
      <t>リユウ</t>
    </rPh>
    <phoneticPr fontId="3"/>
  </si>
  <si>
    <t>損益金額</t>
    <rPh sb="0" eb="2">
      <t>ソンエキ</t>
    </rPh>
    <rPh sb="2" eb="4">
      <t>キンガク</t>
    </rPh>
    <phoneticPr fontId="3"/>
  </si>
  <si>
    <t>損益pips</t>
    <rPh sb="0" eb="2">
      <t>ソンエキ</t>
    </rPh>
    <phoneticPr fontId="3"/>
  </si>
  <si>
    <t>最大ドローアップ</t>
    <rPh sb="0" eb="2">
      <t>サイダイ</t>
    </rPh>
    <phoneticPr fontId="3"/>
  </si>
  <si>
    <t>最大ドローダウン</t>
    <rPh sb="0" eb="2">
      <t>サイダイ</t>
    </rPh>
    <phoneticPr fontId="3"/>
  </si>
  <si>
    <t>勝数</t>
    <rPh sb="0" eb="1">
      <t>カ</t>
    </rPh>
    <rPh sb="1" eb="2">
      <t>カズ</t>
    </rPh>
    <phoneticPr fontId="3"/>
  </si>
  <si>
    <t>負数</t>
    <rPh sb="0" eb="1">
      <t>マ</t>
    </rPh>
    <rPh sb="1" eb="2">
      <t>カズ</t>
    </rPh>
    <phoneticPr fontId="3"/>
  </si>
  <si>
    <t>引分</t>
    <rPh sb="0" eb="1">
      <t>ヒ</t>
    </rPh>
    <rPh sb="1" eb="2">
      <t>ワ</t>
    </rPh>
    <phoneticPr fontId="3"/>
  </si>
  <si>
    <t>勝率</t>
    <rPh sb="0" eb="2">
      <t>ショウリツ</t>
    </rPh>
    <phoneticPr fontId="3"/>
  </si>
  <si>
    <t>最大連勝</t>
    <rPh sb="0" eb="2">
      <t>サイダイ</t>
    </rPh>
    <rPh sb="2" eb="4">
      <t>レンショウ</t>
    </rPh>
    <phoneticPr fontId="3"/>
  </si>
  <si>
    <t>最大連敗</t>
    <rPh sb="0" eb="2">
      <t>サイダイ</t>
    </rPh>
    <rPh sb="2" eb="4">
      <t>レンパイ</t>
    </rPh>
    <phoneticPr fontId="3"/>
  </si>
  <si>
    <t>No.</t>
    <phoneticPr fontId="3"/>
  </si>
  <si>
    <t>資金</t>
    <rPh sb="0" eb="2">
      <t>シキン</t>
    </rPh>
    <phoneticPr fontId="3"/>
  </si>
  <si>
    <t>エントリー</t>
    <phoneticPr fontId="3"/>
  </si>
  <si>
    <t>リスク（3%）</t>
    <phoneticPr fontId="3"/>
  </si>
  <si>
    <t>ロット</t>
    <phoneticPr fontId="3"/>
  </si>
  <si>
    <t>決済</t>
    <rPh sb="0" eb="2">
      <t>ケッサイ</t>
    </rPh>
    <phoneticPr fontId="3"/>
  </si>
  <si>
    <t>損益</t>
    <rPh sb="0" eb="2">
      <t>ソンエキ</t>
    </rPh>
    <phoneticPr fontId="3"/>
  </si>
  <si>
    <t>西暦</t>
    <rPh sb="0" eb="2">
      <t>セイレキ</t>
    </rPh>
    <phoneticPr fontId="3"/>
  </si>
  <si>
    <t>日付</t>
    <rPh sb="0" eb="2">
      <t>ヒヅケ</t>
    </rPh>
    <phoneticPr fontId="3"/>
  </si>
  <si>
    <t>売買</t>
    <rPh sb="0" eb="2">
      <t>バイバイ</t>
    </rPh>
    <phoneticPr fontId="3"/>
  </si>
  <si>
    <t>レート</t>
    <phoneticPr fontId="3"/>
  </si>
  <si>
    <t>pips</t>
    <phoneticPr fontId="3"/>
  </si>
  <si>
    <t>損失上限</t>
    <rPh sb="0" eb="2">
      <t>ソンシツ</t>
    </rPh>
    <rPh sb="2" eb="4">
      <t>ジョウゲン</t>
    </rPh>
    <phoneticPr fontId="3"/>
  </si>
  <si>
    <t>金額</t>
    <rPh sb="0" eb="2">
      <t>キンガク</t>
    </rPh>
    <phoneticPr fontId="3"/>
  </si>
  <si>
    <t>・トレーリングストップ（ダウ理論）</t>
    <rPh sb="14" eb="16">
      <t>リロン</t>
    </rPh>
    <phoneticPr fontId="3"/>
  </si>
  <si>
    <t>日足</t>
    <rPh sb="0" eb="2">
      <t>ヒアシ</t>
    </rPh>
    <phoneticPr fontId="3"/>
  </si>
  <si>
    <t>売</t>
    <phoneticPr fontId="2"/>
  </si>
  <si>
    <t>10MA・20MAの両方の上側にキャンドルがあれば買い方向、下側なら売り方向。MAに触れてPB出現でエントリー待ち、PB高値or安値ブレイクでエントリー。</t>
    <phoneticPr fontId="3"/>
  </si>
  <si>
    <t>検証終了通貨</t>
    <rPh sb="0" eb="2">
      <t>ケンショウ</t>
    </rPh>
    <rPh sb="2" eb="4">
      <t>シュウリョウ</t>
    </rPh>
    <rPh sb="4" eb="6">
      <t>ツウカ</t>
    </rPh>
    <phoneticPr fontId="2"/>
  </si>
  <si>
    <t>通貨ペア</t>
    <rPh sb="0" eb="2">
      <t>ツウカ</t>
    </rPh>
    <phoneticPr fontId="2"/>
  </si>
  <si>
    <t>終了日</t>
    <rPh sb="0" eb="3">
      <t>シュウリョウビ</t>
    </rPh>
    <phoneticPr fontId="2"/>
  </si>
  <si>
    <t>ルール</t>
    <phoneticPr fontId="2"/>
  </si>
  <si>
    <t>PB</t>
    <phoneticPr fontId="2"/>
  </si>
  <si>
    <t>日足</t>
    <rPh sb="0" eb="2">
      <t>ヒアシ</t>
    </rPh>
    <phoneticPr fontId="2"/>
  </si>
  <si>
    <t>4Ｈ足</t>
    <rPh sb="2" eb="3">
      <t>アシ</t>
    </rPh>
    <phoneticPr fontId="2"/>
  </si>
  <si>
    <t>１Ｈ足</t>
    <rPh sb="2" eb="3">
      <t>アシ</t>
    </rPh>
    <phoneticPr fontId="2"/>
  </si>
  <si>
    <t>GBP/USD</t>
    <phoneticPr fontId="2"/>
  </si>
  <si>
    <t>　連敗が続いたEUR/USD 4H足を何とかプラスに持って行きたいと思い、まず建値決済をすることですぐにプラ転し、次に利益がロスカット幅の2倍になった時点で現在レートとエントリー値の真ん中にストップを移動させる方法でさらに利益が増加しました。そこでひと息つき、次はもう少し本質的な部分を変えようと思い、前回高値・安値やそれ以前のサポレジにヒゲがクロスしているような場面をフィルターとして加えたところ、かなりいい感触がつかめました。やることはＭＡ反発と同じですが、目立つ中指を探してダウ理論を意識してエントリーすることで、レンジ内でのエントリーが極端に減りました。ヒゲの長さに幅をもたせたり、長い陽線と陰線がペアになっているのをローソク足と考えたり、ＭＡ反発していなくても入れそうな場面がたくさんありましたが、今はそういうのもあるんだな、くらいに考えています。</t>
    <rPh sb="1" eb="3">
      <t>レンパイ</t>
    </rPh>
    <rPh sb="4" eb="5">
      <t>ツヅ</t>
    </rPh>
    <rPh sb="17" eb="18">
      <t>アシ</t>
    </rPh>
    <rPh sb="19" eb="20">
      <t>ナン</t>
    </rPh>
    <rPh sb="26" eb="27">
      <t>モ</t>
    </rPh>
    <rPh sb="29" eb="30">
      <t>イ</t>
    </rPh>
    <rPh sb="34" eb="35">
      <t>オモ</t>
    </rPh>
    <rPh sb="39" eb="41">
      <t>タテネ</t>
    </rPh>
    <rPh sb="41" eb="43">
      <t>ケッサイ</t>
    </rPh>
    <rPh sb="54" eb="55">
      <t>テン</t>
    </rPh>
    <rPh sb="57" eb="58">
      <t>ツギ</t>
    </rPh>
    <rPh sb="59" eb="61">
      <t>リエキ</t>
    </rPh>
    <rPh sb="67" eb="68">
      <t>ハバ</t>
    </rPh>
    <rPh sb="70" eb="71">
      <t>バイ</t>
    </rPh>
    <rPh sb="75" eb="77">
      <t>ジテン</t>
    </rPh>
    <rPh sb="78" eb="80">
      <t>ゲンザイ</t>
    </rPh>
    <rPh sb="89" eb="90">
      <t>アタイ</t>
    </rPh>
    <rPh sb="91" eb="92">
      <t>マ</t>
    </rPh>
    <rPh sb="93" eb="94">
      <t>ナカ</t>
    </rPh>
    <rPh sb="100" eb="102">
      <t>イドウ</t>
    </rPh>
    <rPh sb="105" eb="107">
      <t>ホウホウ</t>
    </rPh>
    <rPh sb="111" eb="113">
      <t>リエキ</t>
    </rPh>
    <rPh sb="114" eb="116">
      <t>ゾウカ</t>
    </rPh>
    <rPh sb="126" eb="127">
      <t>イキ</t>
    </rPh>
    <rPh sb="130" eb="131">
      <t>ツギ</t>
    </rPh>
    <rPh sb="134" eb="135">
      <t>スコ</t>
    </rPh>
    <rPh sb="136" eb="139">
      <t>ホンシツテキ</t>
    </rPh>
    <rPh sb="140" eb="142">
      <t>ブブン</t>
    </rPh>
    <rPh sb="143" eb="144">
      <t>カ</t>
    </rPh>
    <rPh sb="148" eb="149">
      <t>オモ</t>
    </rPh>
    <rPh sb="151" eb="153">
      <t>ゼンカイ</t>
    </rPh>
    <rPh sb="153" eb="155">
      <t>タカネ</t>
    </rPh>
    <rPh sb="156" eb="158">
      <t>ヤスネ</t>
    </rPh>
    <rPh sb="161" eb="163">
      <t>イゼン</t>
    </rPh>
    <rPh sb="182" eb="184">
      <t>バメン</t>
    </rPh>
    <rPh sb="193" eb="194">
      <t>クワ</t>
    </rPh>
    <rPh sb="205" eb="207">
      <t>カンショク</t>
    </rPh>
    <rPh sb="222" eb="224">
      <t>ハンパツ</t>
    </rPh>
    <rPh sb="225" eb="226">
      <t>オナ</t>
    </rPh>
    <rPh sb="231" eb="233">
      <t>メダ</t>
    </rPh>
    <rPh sb="234" eb="236">
      <t>ナカユビ</t>
    </rPh>
    <rPh sb="237" eb="238">
      <t>サガ</t>
    </rPh>
    <rPh sb="242" eb="244">
      <t>リロン</t>
    </rPh>
    <rPh sb="245" eb="247">
      <t>イシキ</t>
    </rPh>
    <rPh sb="263" eb="264">
      <t>ナイ</t>
    </rPh>
    <rPh sb="272" eb="274">
      <t>キョクタン</t>
    </rPh>
    <rPh sb="275" eb="276">
      <t>ヘ</t>
    </rPh>
    <rPh sb="284" eb="285">
      <t>ナガ</t>
    </rPh>
    <rPh sb="287" eb="288">
      <t>ハバ</t>
    </rPh>
    <rPh sb="295" eb="296">
      <t>ナガ</t>
    </rPh>
    <rPh sb="297" eb="299">
      <t>ヨウセン</t>
    </rPh>
    <rPh sb="300" eb="302">
      <t>インセン</t>
    </rPh>
    <rPh sb="317" eb="318">
      <t>アシ</t>
    </rPh>
    <rPh sb="319" eb="320">
      <t>カンガ</t>
    </rPh>
    <rPh sb="326" eb="328">
      <t>ハンパツ</t>
    </rPh>
    <rPh sb="335" eb="336">
      <t>ハイ</t>
    </rPh>
    <rPh sb="340" eb="342">
      <t>バメン</t>
    </rPh>
    <rPh sb="354" eb="355">
      <t>イマ</t>
    </rPh>
    <rPh sb="372" eb="373">
      <t>カンガ</t>
    </rPh>
    <phoneticPr fontId="2"/>
  </si>
  <si>
    <t>　サポレジの重要性が少し分かってきたので、当分は検証しながらたくさんサポレジを引き、意識されているラインと、そこにあたった時のローソク足の形（今はＰＢ）に注目します。あと、ゆくゆくはトレンド後期で確実に負ける、トレンドがまだ十分に伸ばせきれていない点等を色々と改善していきます。</t>
    <rPh sb="6" eb="9">
      <t>ジュウヨウセイ</t>
    </rPh>
    <rPh sb="10" eb="11">
      <t>スコ</t>
    </rPh>
    <rPh sb="12" eb="13">
      <t>ワ</t>
    </rPh>
    <rPh sb="21" eb="23">
      <t>トウブン</t>
    </rPh>
    <rPh sb="24" eb="26">
      <t>ケンショウ</t>
    </rPh>
    <rPh sb="39" eb="40">
      <t>ヒ</t>
    </rPh>
    <rPh sb="42" eb="44">
      <t>イシキ</t>
    </rPh>
    <rPh sb="61" eb="62">
      <t>トキ</t>
    </rPh>
    <rPh sb="67" eb="68">
      <t>アシ</t>
    </rPh>
    <rPh sb="69" eb="70">
      <t>カタチ</t>
    </rPh>
    <rPh sb="71" eb="72">
      <t>イマ</t>
    </rPh>
    <rPh sb="77" eb="79">
      <t>チュウモク</t>
    </rPh>
    <rPh sb="95" eb="97">
      <t>コウキ</t>
    </rPh>
    <rPh sb="98" eb="100">
      <t>カクジツ</t>
    </rPh>
    <rPh sb="101" eb="102">
      <t>マ</t>
    </rPh>
    <rPh sb="112" eb="114">
      <t>ジュウブン</t>
    </rPh>
    <rPh sb="115" eb="116">
      <t>ノ</t>
    </rPh>
    <rPh sb="124" eb="125">
      <t>テン</t>
    </rPh>
    <rPh sb="125" eb="126">
      <t>トウ</t>
    </rPh>
    <rPh sb="127" eb="129">
      <t>イロイロ</t>
    </rPh>
    <rPh sb="130" eb="132">
      <t>カイゼン</t>
    </rPh>
    <phoneticPr fontId="2"/>
  </si>
  <si>
    <t>　このやり方で検証すると、自然とサポレジを意識するので、サポレジの練習になることを知りました。サポレジを引くことでサポレジの練習しようと思っても今までやりませんでしたが、検証とペアだと自然にやってます（笑）。よって明日はこの手法で他の通貨ペアや時間足も試してみます。まだきちんとエントリーの手順等は考えていませんが、あらかじめチャートにラインを引いて待ち受けるトレードというより、まずはＰＢを見つけて、そこから直近の高値安値を確認し、さらに過去でそのラインが意識されているかどうかを確認する、ついでに伸びるとしたらどこまで伸ばせるかも確認する、といった流れになるかもしれません。新しい検証ルールが固まり次第、一度先生方に確認していただきます。　　　　　　　　　　　　　　　　　　　トレンドの押し目や戻りとＭＡの相性がいいことは聞いたことがありますが、仕掛け①ではすでにＰＢがＭＡとセットになっているので、それにサポレジを付け加える、といった感じでしょうか。</t>
    <rPh sb="5" eb="6">
      <t>カタ</t>
    </rPh>
    <rPh sb="7" eb="9">
      <t>ケンショウ</t>
    </rPh>
    <rPh sb="13" eb="15">
      <t>シゼン</t>
    </rPh>
    <rPh sb="21" eb="23">
      <t>イシキ</t>
    </rPh>
    <rPh sb="33" eb="35">
      <t>レンシュウ</t>
    </rPh>
    <rPh sb="41" eb="42">
      <t>シ</t>
    </rPh>
    <rPh sb="52" eb="53">
      <t>ヒ</t>
    </rPh>
    <rPh sb="62" eb="64">
      <t>レンシュウ</t>
    </rPh>
    <rPh sb="68" eb="69">
      <t>オモ</t>
    </rPh>
    <rPh sb="72" eb="73">
      <t>イマ</t>
    </rPh>
    <rPh sb="85" eb="87">
      <t>ケンショウ</t>
    </rPh>
    <rPh sb="92" eb="94">
      <t>シゼン</t>
    </rPh>
    <rPh sb="101" eb="102">
      <t>ワライ</t>
    </rPh>
    <rPh sb="107" eb="109">
      <t>アス</t>
    </rPh>
    <rPh sb="112" eb="114">
      <t>シュホウ</t>
    </rPh>
    <rPh sb="115" eb="116">
      <t>ホカ</t>
    </rPh>
    <rPh sb="117" eb="119">
      <t>ツウカ</t>
    </rPh>
    <rPh sb="122" eb="124">
      <t>ジカン</t>
    </rPh>
    <rPh sb="124" eb="125">
      <t>アシ</t>
    </rPh>
    <rPh sb="126" eb="127">
      <t>タメ</t>
    </rPh>
    <rPh sb="145" eb="147">
      <t>テジュン</t>
    </rPh>
    <rPh sb="147" eb="148">
      <t>トウ</t>
    </rPh>
    <rPh sb="149" eb="150">
      <t>カンガ</t>
    </rPh>
    <rPh sb="172" eb="173">
      <t>ヒ</t>
    </rPh>
    <rPh sb="175" eb="176">
      <t>マ</t>
    </rPh>
    <rPh sb="177" eb="178">
      <t>ウ</t>
    </rPh>
    <rPh sb="196" eb="197">
      <t>ミ</t>
    </rPh>
    <rPh sb="205" eb="207">
      <t>チョッキン</t>
    </rPh>
    <rPh sb="208" eb="210">
      <t>タカネ</t>
    </rPh>
    <rPh sb="210" eb="212">
      <t>ヤスネ</t>
    </rPh>
    <rPh sb="213" eb="215">
      <t>カクニン</t>
    </rPh>
    <rPh sb="220" eb="222">
      <t>カコ</t>
    </rPh>
    <rPh sb="229" eb="231">
      <t>イシキ</t>
    </rPh>
    <rPh sb="241" eb="243">
      <t>カクニン</t>
    </rPh>
    <rPh sb="250" eb="251">
      <t>ノ</t>
    </rPh>
    <rPh sb="261" eb="262">
      <t>ノ</t>
    </rPh>
    <rPh sb="267" eb="269">
      <t>カクニン</t>
    </rPh>
    <rPh sb="276" eb="277">
      <t>ナガレ</t>
    </rPh>
    <rPh sb="289" eb="290">
      <t>アタラ</t>
    </rPh>
    <rPh sb="292" eb="294">
      <t>ケンショウ</t>
    </rPh>
    <rPh sb="298" eb="299">
      <t>カタ</t>
    </rPh>
    <rPh sb="301" eb="303">
      <t>シダイ</t>
    </rPh>
    <rPh sb="304" eb="306">
      <t>イチド</t>
    </rPh>
    <rPh sb="306" eb="308">
      <t>センセイ</t>
    </rPh>
    <rPh sb="308" eb="309">
      <t>カタ</t>
    </rPh>
    <rPh sb="310" eb="312">
      <t>カクニン</t>
    </rPh>
    <rPh sb="345" eb="346">
      <t>オ</t>
    </rPh>
    <rPh sb="347" eb="348">
      <t>メ</t>
    </rPh>
    <rPh sb="349" eb="350">
      <t>モド</t>
    </rPh>
    <rPh sb="355" eb="357">
      <t>アイショウ</t>
    </rPh>
    <rPh sb="363" eb="364">
      <t>キ</t>
    </rPh>
    <rPh sb="375" eb="377">
      <t>シカ</t>
    </rPh>
    <rPh sb="410" eb="411">
      <t>ツ</t>
    </rPh>
    <rPh sb="412" eb="413">
      <t>クワ</t>
    </rPh>
    <rPh sb="420" eb="421">
      <t>カン</t>
    </rPh>
    <phoneticPr fontId="2"/>
  </si>
  <si>
    <t>取引通貨単位</t>
    <rPh sb="0" eb="2">
      <t>トリヒキ</t>
    </rPh>
    <rPh sb="2" eb="4">
      <t>ツウカ</t>
    </rPh>
    <rPh sb="4" eb="6">
      <t>タンイ</t>
    </rPh>
    <phoneticPr fontId="2"/>
  </si>
  <si>
    <t>通貨平均価格</t>
    <rPh sb="0" eb="2">
      <t>ツウカ</t>
    </rPh>
    <rPh sb="2" eb="4">
      <t>ヘイキン</t>
    </rPh>
    <rPh sb="4" eb="6">
      <t>カカク</t>
    </rPh>
    <phoneticPr fontId="2"/>
  </si>
  <si>
    <t>USD</t>
    <phoneticPr fontId="2"/>
  </si>
  <si>
    <t>EUR</t>
    <phoneticPr fontId="2"/>
  </si>
  <si>
    <t>GBP</t>
    <phoneticPr fontId="2"/>
  </si>
  <si>
    <t>CHF</t>
    <phoneticPr fontId="2"/>
  </si>
  <si>
    <t>NZD</t>
    <phoneticPr fontId="2"/>
  </si>
  <si>
    <t>CAD</t>
    <phoneticPr fontId="2"/>
  </si>
  <si>
    <t>AUD</t>
    <phoneticPr fontId="2"/>
  </si>
  <si>
    <t>JPY</t>
    <phoneticPr fontId="2"/>
  </si>
  <si>
    <t>ドローダウン％</t>
    <phoneticPr fontId="2"/>
  </si>
  <si>
    <t>最大ドローダウン%</t>
    <rPh sb="0" eb="2">
      <t>サイダイ</t>
    </rPh>
    <phoneticPr fontId="3"/>
  </si>
  <si>
    <t>・フィボナッチターゲット1.5で決済</t>
    <rPh sb="16" eb="18">
      <t>ケッサイ</t>
    </rPh>
    <phoneticPr fontId="3"/>
  </si>
  <si>
    <t>・フィボナッチターゲット1.27で決済</t>
    <rPh sb="17" eb="19">
      <t>ケッサイ</t>
    </rPh>
    <phoneticPr fontId="3"/>
  </si>
  <si>
    <t>・フィボナッチターゲット2.0で決済</t>
    <rPh sb="16" eb="18">
      <t>ケッサイ</t>
    </rPh>
    <phoneticPr fontId="3"/>
  </si>
  <si>
    <t>※ロットは1万通貨＝1.00で表記されます</t>
    <rPh sb="6" eb="7">
      <t>マン</t>
    </rPh>
    <rPh sb="7" eb="9">
      <t>ツウカ</t>
    </rPh>
    <rPh sb="15" eb="17">
      <t>ヒョウキ</t>
    </rPh>
    <phoneticPr fontId="2"/>
  </si>
  <si>
    <t>PF</t>
    <phoneticPr fontId="2"/>
  </si>
  <si>
    <t>USD/JPY</t>
    <phoneticPr fontId="2"/>
  </si>
  <si>
    <t>USDJPY</t>
    <phoneticPr fontId="2"/>
  </si>
  <si>
    <t>リスク（1%）</t>
    <phoneticPr fontId="3"/>
  </si>
  <si>
    <t>EUR/USD</t>
    <phoneticPr fontId="2"/>
  </si>
  <si>
    <t>EUR/USD</t>
    <phoneticPr fontId="2"/>
  </si>
  <si>
    <t xml:space="preserve">
</t>
    <phoneticPr fontId="2"/>
  </si>
  <si>
    <t>1H</t>
    <phoneticPr fontId="3"/>
  </si>
  <si>
    <t>1 , 2</t>
    <phoneticPr fontId="2"/>
  </si>
  <si>
    <t>6, 7</t>
    <phoneticPr fontId="2"/>
  </si>
  <si>
    <t>15,16,17</t>
    <phoneticPr fontId="2"/>
  </si>
  <si>
    <t>19, 20</t>
    <phoneticPr fontId="2"/>
  </si>
  <si>
    <t>×××</t>
    <phoneticPr fontId="2"/>
  </si>
  <si>
    <t>○○×</t>
    <phoneticPr fontId="2"/>
  </si>
  <si>
    <t>〇××</t>
    <phoneticPr fontId="2"/>
  </si>
  <si>
    <t>○○〇</t>
  </si>
  <si>
    <t>○○〇</t>
    <phoneticPr fontId="2"/>
  </si>
  <si>
    <t xml:space="preserve">2016/1/1～2017/3/21の100個のうち、前半は負けるPBが続き（勝率が20～30%）でしたが、後半で勝つPBに傾向が変わってきました。相場が変わっている感じを体感しました。件数が100のため、たまたまかもしれないですが、４H足の時より、負けて資金が増えないのは、気持ちがしんどかったです。
</t>
    <rPh sb="22" eb="23">
      <t>コ</t>
    </rPh>
    <rPh sb="27" eb="29">
      <t>ゼンハン</t>
    </rPh>
    <rPh sb="30" eb="31">
      <t>マ</t>
    </rPh>
    <rPh sb="36" eb="37">
      <t>ツヅ</t>
    </rPh>
    <rPh sb="39" eb="41">
      <t>ショウリツ</t>
    </rPh>
    <rPh sb="54" eb="56">
      <t>コウハン</t>
    </rPh>
    <rPh sb="57" eb="58">
      <t>カ</t>
    </rPh>
    <rPh sb="62" eb="64">
      <t>ケイコウ</t>
    </rPh>
    <rPh sb="65" eb="66">
      <t>カ</t>
    </rPh>
    <rPh sb="74" eb="76">
      <t>ソウバ</t>
    </rPh>
    <rPh sb="77" eb="78">
      <t>カ</t>
    </rPh>
    <rPh sb="83" eb="84">
      <t>カン</t>
    </rPh>
    <rPh sb="86" eb="88">
      <t>タイカン</t>
    </rPh>
    <rPh sb="93" eb="95">
      <t>ケンスウ</t>
    </rPh>
    <rPh sb="119" eb="120">
      <t>アシ</t>
    </rPh>
    <rPh sb="121" eb="122">
      <t>トキ</t>
    </rPh>
    <rPh sb="125" eb="126">
      <t>マ</t>
    </rPh>
    <rPh sb="128" eb="130">
      <t>シキン</t>
    </rPh>
    <rPh sb="131" eb="132">
      <t>フ</t>
    </rPh>
    <rPh sb="138" eb="140">
      <t>キモ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</si>
</sst>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m/d;@"/>
    <numFmt numFmtId="178" formatCode="#,##0_ ;[Red]\-#,##0\ "/>
    <numFmt numFmtId="179" formatCode="0.0%"/>
    <numFmt numFmtId="180" formatCode="#,##0_ "/>
    <numFmt numFmtId="181" formatCode="0.0_ ;[Red]\-0.0\ "/>
  </numFmts>
  <fonts count="17"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b/>
      <sz val="11"/>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b/>
      <sz val="14"/>
      <color rgb="FFFF0000"/>
      <name val="ＭＳ Ｐゴシック"/>
      <family val="3"/>
      <charset val="128"/>
    </font>
    <font>
      <b/>
      <sz val="11"/>
      <color rgb="FFFF0000"/>
      <name val="ＭＳ Ｐゴシック"/>
      <family val="3"/>
      <charset val="128"/>
    </font>
    <font>
      <sz val="12"/>
      <color indexed="8"/>
      <name val="ＭＳ Ｐゴシック"/>
      <family val="3"/>
      <charset val="128"/>
    </font>
    <font>
      <sz val="16"/>
      <color rgb="FF000000"/>
      <name val="ＭＳ Ｐゴシック"/>
      <family val="3"/>
      <charset val="128"/>
    </font>
    <font>
      <sz val="8"/>
      <color rgb="FF000000"/>
      <name val="ＭＳ Ｐゴシック"/>
      <family val="3"/>
      <charset val="128"/>
    </font>
    <font>
      <sz val="9"/>
      <color rgb="FF000000"/>
      <name val="ＭＳ Ｐゴシック"/>
      <family val="3"/>
      <charset val="128"/>
    </font>
    <font>
      <sz val="8"/>
      <color indexed="8"/>
      <name val="ＭＳ Ｐゴシック"/>
      <family val="3"/>
      <charset val="128"/>
    </font>
  </fonts>
  <fills count="12">
    <fill>
      <patternFill patternType="none"/>
    </fill>
    <fill>
      <patternFill patternType="gray125"/>
    </fill>
    <fill>
      <patternFill patternType="solid">
        <fgColor rgb="FFFFCC99"/>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tint="0.39997558519241921"/>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EAEAEA"/>
        <bgColor indexed="64"/>
      </patternFill>
    </fill>
    <fill>
      <patternFill patternType="solid">
        <fgColor rgb="FFCCCC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22">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2" borderId="1" xfId="0" applyFont="1" applyFill="1" applyBorder="1" applyAlignment="1">
      <alignment horizontal="center" vertical="center" shrinkToFit="1"/>
    </xf>
    <xf numFmtId="0" fontId="8" fillId="3" borderId="1" xfId="0" applyFont="1" applyFill="1" applyBorder="1" applyAlignment="1">
      <alignment horizontal="center" vertical="center" shrinkToFit="1"/>
    </xf>
    <xf numFmtId="176" fontId="9" fillId="0" borderId="1" xfId="0" applyNumberFormat="1" applyFont="1" applyBorder="1" applyAlignment="1">
      <alignment horizontal="center" vertical="center"/>
    </xf>
    <xf numFmtId="0" fontId="0" fillId="0" borderId="2" xfId="0" applyBorder="1" applyAlignment="1">
      <alignment horizontal="center" vertical="center"/>
    </xf>
    <xf numFmtId="177" fontId="9" fillId="0" borderId="1" xfId="0" applyNumberFormat="1" applyFont="1" applyBorder="1" applyAlignment="1">
      <alignment horizontal="center" vertical="center"/>
    </xf>
    <xf numFmtId="0" fontId="8" fillId="4" borderId="2" xfId="0" applyFont="1" applyFill="1" applyBorder="1">
      <alignment vertical="center"/>
    </xf>
    <xf numFmtId="0" fontId="0" fillId="0" borderId="3" xfId="0" applyBorder="1" applyAlignment="1">
      <alignment horizontal="center" vertical="center"/>
    </xf>
    <xf numFmtId="0" fontId="8" fillId="0" borderId="3" xfId="0" applyFont="1" applyBorder="1" applyAlignment="1">
      <alignment horizontal="center" vertical="center"/>
    </xf>
    <xf numFmtId="0" fontId="8" fillId="0" borderId="3" xfId="0" applyFont="1" applyBorder="1">
      <alignment vertical="center"/>
    </xf>
    <xf numFmtId="0" fontId="0" fillId="0" borderId="4" xfId="0" applyBorder="1" applyAlignment="1">
      <alignment horizontal="center" vertical="center"/>
    </xf>
    <xf numFmtId="0" fontId="8" fillId="0" borderId="4" xfId="0" applyFont="1" applyBorder="1" applyAlignment="1">
      <alignment horizontal="center" vertical="center"/>
    </xf>
    <xf numFmtId="0" fontId="0" fillId="0" borderId="5" xfId="0" applyBorder="1" applyAlignment="1">
      <alignment horizontal="center" vertical="center"/>
    </xf>
    <xf numFmtId="179" fontId="0" fillId="0" borderId="3" xfId="1" applyNumberFormat="1" applyFont="1" applyBorder="1" applyAlignment="1">
      <alignment horizontal="center" vertical="center"/>
    </xf>
    <xf numFmtId="0" fontId="8" fillId="4" borderId="6" xfId="0" applyFont="1" applyFill="1" applyBorder="1">
      <alignment vertical="center"/>
    </xf>
    <xf numFmtId="0" fontId="8" fillId="5" borderId="1" xfId="0" applyFont="1" applyFill="1" applyBorder="1" applyAlignment="1">
      <alignment horizontal="center" vertical="center" shrinkToFit="1"/>
    </xf>
    <xf numFmtId="0" fontId="9" fillId="0" borderId="1" xfId="0" applyFont="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0" borderId="0" xfId="0" applyFont="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7" fillId="0" borderId="0" xfId="0" applyFont="1" applyAlignment="1">
      <alignment horizontal="center" vertical="center"/>
    </xf>
    <xf numFmtId="180" fontId="0" fillId="0" borderId="0" xfId="0" applyNumberFormat="1">
      <alignment vertical="center"/>
    </xf>
    <xf numFmtId="179" fontId="0" fillId="0" borderId="0" xfId="1" applyNumberFormat="1" applyFont="1">
      <alignment vertical="center"/>
    </xf>
    <xf numFmtId="0" fontId="11" fillId="0" borderId="3" xfId="0" applyFont="1" applyBorder="1" applyAlignment="1">
      <alignment horizontal="center" vertical="center"/>
    </xf>
    <xf numFmtId="0" fontId="8" fillId="4" borderId="1" xfId="0" applyFont="1" applyFill="1" applyBorder="1"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2" xfId="0" applyBorder="1" applyAlignment="1">
      <alignment horizontal="center" vertical="center"/>
    </xf>
    <xf numFmtId="0" fontId="9" fillId="0" borderId="1" xfId="0" applyFont="1" applyBorder="1" applyAlignment="1">
      <alignment horizontal="center" vertical="center"/>
    </xf>
    <xf numFmtId="0" fontId="4" fillId="0" borderId="0" xfId="0" applyFont="1">
      <alignment vertical="center"/>
    </xf>
    <xf numFmtId="0" fontId="12" fillId="0" borderId="0" xfId="0" applyFont="1" applyAlignment="1">
      <alignment horizontal="right" vertical="center"/>
    </xf>
    <xf numFmtId="0" fontId="0" fillId="0" borderId="0" xfId="0" applyAlignment="1">
      <alignment horizontal="right" vertical="center"/>
    </xf>
    <xf numFmtId="0" fontId="12" fillId="0" borderId="0" xfId="0" applyFont="1" applyAlignment="1">
      <alignment horizontal="left" vertical="center"/>
    </xf>
    <xf numFmtId="0" fontId="8" fillId="4" borderId="1" xfId="0" applyFont="1" applyFill="1" applyBorder="1"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2" xfId="0" applyBorder="1" applyAlignment="1">
      <alignment horizontal="center" vertical="center"/>
    </xf>
    <xf numFmtId="0" fontId="9" fillId="0" borderId="1" xfId="0" applyFont="1" applyBorder="1" applyAlignment="1">
      <alignment horizontal="center" vertical="center"/>
    </xf>
    <xf numFmtId="0" fontId="12" fillId="0" borderId="0" xfId="0" applyFont="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6" fillId="0" borderId="12" xfId="0" applyFont="1" applyBorder="1" applyAlignment="1">
      <alignment horizontal="center" vertical="center"/>
    </xf>
    <xf numFmtId="0" fontId="10" fillId="0" borderId="12" xfId="0" applyFont="1" applyBorder="1" applyAlignment="1">
      <alignment horizontal="center" vertical="center"/>
    </xf>
    <xf numFmtId="0" fontId="9" fillId="0" borderId="1" xfId="0" applyFont="1" applyBorder="1" applyAlignment="1">
      <alignment horizontal="center" vertical="center"/>
    </xf>
    <xf numFmtId="0" fontId="13" fillId="0" borderId="0" xfId="0" applyFont="1">
      <alignment vertical="center"/>
    </xf>
    <xf numFmtId="0" fontId="5" fillId="0" borderId="0" xfId="0" applyFont="1">
      <alignment vertical="center"/>
    </xf>
    <xf numFmtId="0" fontId="0" fillId="0" borderId="0" xfId="0" applyFont="1">
      <alignment vertical="center"/>
    </xf>
    <xf numFmtId="0" fontId="16" fillId="0" borderId="0" xfId="0" applyFont="1">
      <alignment vertical="center"/>
    </xf>
    <xf numFmtId="0" fontId="14" fillId="0" borderId="0" xfId="0" applyFont="1">
      <alignment vertical="center"/>
    </xf>
    <xf numFmtId="0" fontId="15" fillId="0" borderId="0" xfId="0" applyFont="1">
      <alignment vertical="center"/>
    </xf>
    <xf numFmtId="0" fontId="9" fillId="0" borderId="1" xfId="0" applyFont="1" applyBorder="1"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180" fontId="9" fillId="0" borderId="1" xfId="0" applyNumberFormat="1" applyFont="1" applyBorder="1" applyAlignment="1">
      <alignment horizontal="center" vertical="center"/>
    </xf>
    <xf numFmtId="0" fontId="9" fillId="0" borderId="1" xfId="0" applyFont="1" applyBorder="1" applyAlignment="1">
      <alignment horizontal="center" vertical="center"/>
    </xf>
    <xf numFmtId="178" fontId="9" fillId="0" borderId="1" xfId="0" applyNumberFormat="1" applyFont="1" applyBorder="1" applyAlignment="1">
      <alignment horizontal="center" vertical="center"/>
    </xf>
    <xf numFmtId="181" fontId="9" fillId="0" borderId="1" xfId="0" applyNumberFormat="1" applyFont="1" applyBorder="1" applyAlignment="1">
      <alignment horizontal="center" vertical="center"/>
    </xf>
    <xf numFmtId="0" fontId="8" fillId="3" borderId="1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11" borderId="1" xfId="0" applyFont="1" applyFill="1" applyBorder="1" applyAlignment="1">
      <alignment horizontal="center" vertical="center" shrinkToFit="1"/>
    </xf>
    <xf numFmtId="0" fontId="8" fillId="5" borderId="7" xfId="0"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0" fontId="8" fillId="4" borderId="1" xfId="0" applyFont="1" applyFill="1" applyBorder="1" applyAlignment="1">
      <alignment horizontal="center" vertical="center" shrinkToFit="1"/>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8" fillId="8" borderId="8" xfId="0" applyFont="1" applyFill="1" applyBorder="1" applyAlignment="1">
      <alignment horizontal="center" vertical="center" shrinkToFit="1"/>
    </xf>
    <xf numFmtId="0" fontId="8" fillId="8" borderId="1" xfId="0" applyFont="1" applyFill="1" applyBorder="1" applyAlignment="1">
      <alignment horizontal="center" vertical="center" shrinkToFit="1"/>
    </xf>
    <xf numFmtId="0" fontId="8" fillId="9" borderId="6" xfId="0" applyFont="1" applyFill="1" applyBorder="1" applyAlignment="1">
      <alignment horizontal="center" vertical="center" shrinkToFit="1"/>
    </xf>
    <xf numFmtId="0" fontId="8" fillId="9" borderId="9" xfId="0" applyFont="1" applyFill="1" applyBorder="1" applyAlignment="1">
      <alignment horizontal="center" vertical="center" shrinkToFit="1"/>
    </xf>
    <xf numFmtId="0" fontId="8" fillId="9" borderId="10" xfId="0" applyFont="1" applyFill="1" applyBorder="1" applyAlignment="1">
      <alignment horizontal="center" vertical="center" shrinkToFit="1"/>
    </xf>
    <xf numFmtId="0" fontId="8" fillId="9" borderId="11" xfId="0" applyFont="1" applyFill="1" applyBorder="1" applyAlignment="1">
      <alignment horizontal="center" vertical="center" shrinkToFit="1"/>
    </xf>
    <xf numFmtId="0" fontId="8" fillId="5" borderId="10"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178" fontId="0" fillId="0" borderId="1" xfId="0" applyNumberFormat="1" applyBorder="1" applyAlignment="1">
      <alignment horizontal="center" vertical="center"/>
    </xf>
    <xf numFmtId="181" fontId="0" fillId="0" borderId="1" xfId="0" applyNumberFormat="1" applyBorder="1" applyAlignment="1">
      <alignment horizontal="center" vertical="center"/>
    </xf>
    <xf numFmtId="0" fontId="0" fillId="0" borderId="1" xfId="0" applyBorder="1" applyAlignment="1">
      <alignment horizontal="center" vertical="center"/>
    </xf>
    <xf numFmtId="180"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7" borderId="1" xfId="0" applyFill="1" applyBorder="1" applyAlignment="1">
      <alignment horizontal="center" vertical="center"/>
    </xf>
    <xf numFmtId="180" fontId="0" fillId="7" borderId="1" xfId="0" applyNumberFormat="1" applyFill="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0" fontId="4" fillId="0" borderId="0" xfId="0" applyFont="1" applyFill="1">
      <alignment vertical="center"/>
    </xf>
    <xf numFmtId="0" fontId="7" fillId="0" borderId="0" xfId="0" applyFont="1" applyAlignment="1">
      <alignment horizontal="center" vertical="center"/>
    </xf>
  </cellXfs>
  <cellStyles count="4">
    <cellStyle name="パーセント" xfId="1" builtinId="5"/>
    <cellStyle name="標準" xfId="0" builtinId="0"/>
    <cellStyle name="標準 2" xfId="2" xr:uid="{00000000-0005-0000-0000-000002000000}"/>
    <cellStyle name="標準 3" xfId="3" xr:uid="{00000000-0005-0000-0000-000003000000}"/>
  </cellStyles>
  <dxfs count="894">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224117</xdr:colOff>
      <xdr:row>1</xdr:row>
      <xdr:rowOff>0</xdr:rowOff>
    </xdr:from>
    <xdr:to>
      <xdr:col>19</xdr:col>
      <xdr:colOff>184223</xdr:colOff>
      <xdr:row>31</xdr:row>
      <xdr:rowOff>62151</xdr:rowOff>
    </xdr:to>
    <xdr:pic>
      <xdr:nvPicPr>
        <xdr:cNvPr id="6" name="図 5">
          <a:extLst>
            <a:ext uri="{FF2B5EF4-FFF2-40B4-BE49-F238E27FC236}">
              <a16:creationId xmlns:a16="http://schemas.microsoft.com/office/drawing/2014/main" id="{4A7ADEEE-C8CD-4E67-A641-3AC9FE4C7FD0}"/>
            </a:ext>
          </a:extLst>
        </xdr:cNvPr>
        <xdr:cNvPicPr>
          <a:picLocks noChangeAspect="1"/>
        </xdr:cNvPicPr>
      </xdr:nvPicPr>
      <xdr:blipFill>
        <a:blip xmlns:r="http://schemas.openxmlformats.org/officeDocument/2006/relationships" r:embed="rId1"/>
        <a:stretch>
          <a:fillRect/>
        </a:stretch>
      </xdr:blipFill>
      <xdr:spPr>
        <a:xfrm>
          <a:off x="784411" y="179294"/>
          <a:ext cx="12196930" cy="5440974"/>
        </a:xfrm>
        <a:prstGeom prst="rect">
          <a:avLst/>
        </a:prstGeom>
      </xdr:spPr>
    </xdr:pic>
    <xdr:clientData/>
  </xdr:twoCellAnchor>
  <xdr:twoCellAnchor editAs="oneCell">
    <xdr:from>
      <xdr:col>1</xdr:col>
      <xdr:colOff>0</xdr:colOff>
      <xdr:row>34</xdr:row>
      <xdr:rowOff>0</xdr:rowOff>
    </xdr:from>
    <xdr:to>
      <xdr:col>18</xdr:col>
      <xdr:colOff>519790</xdr:colOff>
      <xdr:row>63</xdr:row>
      <xdr:rowOff>174743</xdr:rowOff>
    </xdr:to>
    <xdr:pic>
      <xdr:nvPicPr>
        <xdr:cNvPr id="8" name="図 7">
          <a:extLst>
            <a:ext uri="{FF2B5EF4-FFF2-40B4-BE49-F238E27FC236}">
              <a16:creationId xmlns:a16="http://schemas.microsoft.com/office/drawing/2014/main" id="{42208885-7BE2-4492-802C-87F62481744D}"/>
            </a:ext>
          </a:extLst>
        </xdr:cNvPr>
        <xdr:cNvPicPr>
          <a:picLocks noChangeAspect="1"/>
        </xdr:cNvPicPr>
      </xdr:nvPicPr>
      <xdr:blipFill>
        <a:blip xmlns:r="http://schemas.openxmlformats.org/officeDocument/2006/relationships" r:embed="rId2"/>
        <a:stretch>
          <a:fillRect/>
        </a:stretch>
      </xdr:blipFill>
      <xdr:spPr>
        <a:xfrm>
          <a:off x="560294" y="6096000"/>
          <a:ext cx="12073055" cy="5374272"/>
        </a:xfrm>
        <a:prstGeom prst="rect">
          <a:avLst/>
        </a:prstGeom>
      </xdr:spPr>
    </xdr:pic>
    <xdr:clientData/>
  </xdr:twoCellAnchor>
  <xdr:twoCellAnchor editAs="oneCell">
    <xdr:from>
      <xdr:col>1</xdr:col>
      <xdr:colOff>0</xdr:colOff>
      <xdr:row>68</xdr:row>
      <xdr:rowOff>0</xdr:rowOff>
    </xdr:from>
    <xdr:to>
      <xdr:col>19</xdr:col>
      <xdr:colOff>188798</xdr:colOff>
      <xdr:row>97</xdr:row>
      <xdr:rowOff>118714</xdr:rowOff>
    </xdr:to>
    <xdr:pic>
      <xdr:nvPicPr>
        <xdr:cNvPr id="10" name="図 9">
          <a:extLst>
            <a:ext uri="{FF2B5EF4-FFF2-40B4-BE49-F238E27FC236}">
              <a16:creationId xmlns:a16="http://schemas.microsoft.com/office/drawing/2014/main" id="{85030D98-7319-420C-9659-3030A2824FDC}"/>
            </a:ext>
          </a:extLst>
        </xdr:cNvPr>
        <xdr:cNvPicPr>
          <a:picLocks noChangeAspect="1"/>
        </xdr:cNvPicPr>
      </xdr:nvPicPr>
      <xdr:blipFill>
        <a:blip xmlns:r="http://schemas.openxmlformats.org/officeDocument/2006/relationships" r:embed="rId3"/>
        <a:stretch>
          <a:fillRect/>
        </a:stretch>
      </xdr:blipFill>
      <xdr:spPr>
        <a:xfrm>
          <a:off x="560294" y="12192000"/>
          <a:ext cx="12425622" cy="5374272"/>
        </a:xfrm>
        <a:prstGeom prst="rect">
          <a:avLst/>
        </a:prstGeom>
      </xdr:spPr>
    </xdr:pic>
    <xdr:clientData/>
  </xdr:twoCellAnchor>
  <xdr:twoCellAnchor editAs="oneCell">
    <xdr:from>
      <xdr:col>1</xdr:col>
      <xdr:colOff>0</xdr:colOff>
      <xdr:row>101</xdr:row>
      <xdr:rowOff>0</xdr:rowOff>
    </xdr:from>
    <xdr:to>
      <xdr:col>19</xdr:col>
      <xdr:colOff>198327</xdr:colOff>
      <xdr:row>131</xdr:row>
      <xdr:rowOff>62150</xdr:rowOff>
    </xdr:to>
    <xdr:pic>
      <xdr:nvPicPr>
        <xdr:cNvPr id="14" name="図 13">
          <a:extLst>
            <a:ext uri="{FF2B5EF4-FFF2-40B4-BE49-F238E27FC236}">
              <a16:creationId xmlns:a16="http://schemas.microsoft.com/office/drawing/2014/main" id="{0CC50B7B-BD54-4A8D-887D-D3800A0064ED}"/>
            </a:ext>
          </a:extLst>
        </xdr:cNvPr>
        <xdr:cNvPicPr>
          <a:picLocks noChangeAspect="1"/>
        </xdr:cNvPicPr>
      </xdr:nvPicPr>
      <xdr:blipFill>
        <a:blip xmlns:r="http://schemas.openxmlformats.org/officeDocument/2006/relationships" r:embed="rId4"/>
        <a:stretch>
          <a:fillRect/>
        </a:stretch>
      </xdr:blipFill>
      <xdr:spPr>
        <a:xfrm>
          <a:off x="560294" y="18164735"/>
          <a:ext cx="12435151" cy="544097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13"/>
  <sheetViews>
    <sheetView workbookViewId="0">
      <selection activeCell="A3" sqref="A3"/>
    </sheetView>
  </sheetViews>
  <sheetFormatPr defaultRowHeight="13.5" x14ac:dyDescent="0.15"/>
  <sheetData>
    <row r="2" spans="1:2" x14ac:dyDescent="0.15">
      <c r="A2" t="s">
        <v>51</v>
      </c>
    </row>
    <row r="3" spans="1:2" x14ac:dyDescent="0.15">
      <c r="A3">
        <v>100000</v>
      </c>
    </row>
    <row r="5" spans="1:2" x14ac:dyDescent="0.15">
      <c r="A5" t="s">
        <v>52</v>
      </c>
    </row>
    <row r="6" spans="1:2" x14ac:dyDescent="0.15">
      <c r="A6" t="s">
        <v>59</v>
      </c>
      <c r="B6">
        <v>90</v>
      </c>
    </row>
    <row r="7" spans="1:2" x14ac:dyDescent="0.15">
      <c r="A7" t="s">
        <v>58</v>
      </c>
      <c r="B7">
        <v>90</v>
      </c>
    </row>
    <row r="8" spans="1:2" x14ac:dyDescent="0.15">
      <c r="A8" t="s">
        <v>56</v>
      </c>
      <c r="B8">
        <v>110</v>
      </c>
    </row>
    <row r="9" spans="1:2" x14ac:dyDescent="0.15">
      <c r="A9" t="s">
        <v>54</v>
      </c>
      <c r="B9">
        <v>120</v>
      </c>
    </row>
    <row r="10" spans="1:2" x14ac:dyDescent="0.15">
      <c r="A10" t="s">
        <v>55</v>
      </c>
      <c r="B10">
        <v>150</v>
      </c>
    </row>
    <row r="11" spans="1:2" x14ac:dyDescent="0.15">
      <c r="A11" t="s">
        <v>60</v>
      </c>
      <c r="B11">
        <v>100</v>
      </c>
    </row>
    <row r="12" spans="1:2" x14ac:dyDescent="0.15">
      <c r="A12" t="s">
        <v>57</v>
      </c>
      <c r="B12">
        <v>80</v>
      </c>
    </row>
    <row r="13" spans="1:2" x14ac:dyDescent="0.15">
      <c r="A13" t="s">
        <v>53</v>
      </c>
      <c r="B13">
        <v>120</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V109"/>
  <sheetViews>
    <sheetView zoomScale="115" zoomScaleNormal="115" workbookViewId="0">
      <pane ySplit="8" topLeftCell="A9" activePane="bottomLeft" state="frozen"/>
      <selection pane="bottomLeft" activeCell="C7" sqref="C7:D8"/>
    </sheetView>
  </sheetViews>
  <sheetFormatPr defaultRowHeight="13.5" x14ac:dyDescent="0.15"/>
  <cols>
    <col min="1" max="1" width="2.875" customWidth="1"/>
    <col min="2" max="18" width="6.625" customWidth="1"/>
    <col min="22" max="22" width="10.875" style="22" bestFit="1" customWidth="1"/>
  </cols>
  <sheetData>
    <row r="2" spans="2:21" x14ac:dyDescent="0.15">
      <c r="B2" s="90" t="s">
        <v>5</v>
      </c>
      <c r="C2" s="90"/>
      <c r="D2" s="106"/>
      <c r="E2" s="106"/>
      <c r="F2" s="90" t="s">
        <v>6</v>
      </c>
      <c r="G2" s="90"/>
      <c r="H2" s="106" t="s">
        <v>36</v>
      </c>
      <c r="I2" s="106"/>
      <c r="J2" s="90" t="s">
        <v>7</v>
      </c>
      <c r="K2" s="90"/>
      <c r="L2" s="107">
        <f>C9</f>
        <v>1000000</v>
      </c>
      <c r="M2" s="106"/>
      <c r="N2" s="90" t="s">
        <v>8</v>
      </c>
      <c r="O2" s="90"/>
      <c r="P2" s="107" t="e">
        <f>C108+R108</f>
        <v>#VALUE!</v>
      </c>
      <c r="Q2" s="106"/>
      <c r="R2" s="1"/>
      <c r="S2" s="1"/>
      <c r="T2" s="1"/>
    </row>
    <row r="3" spans="2:21" ht="57" customHeight="1" x14ac:dyDescent="0.15">
      <c r="B3" s="90" t="s">
        <v>9</v>
      </c>
      <c r="C3" s="90"/>
      <c r="D3" s="108" t="s">
        <v>38</v>
      </c>
      <c r="E3" s="108"/>
      <c r="F3" s="108"/>
      <c r="G3" s="108"/>
      <c r="H3" s="108"/>
      <c r="I3" s="108"/>
      <c r="J3" s="90" t="s">
        <v>10</v>
      </c>
      <c r="K3" s="90"/>
      <c r="L3" s="108" t="s">
        <v>35</v>
      </c>
      <c r="M3" s="109"/>
      <c r="N3" s="109"/>
      <c r="O3" s="109"/>
      <c r="P3" s="109"/>
      <c r="Q3" s="109"/>
      <c r="R3" s="1"/>
      <c r="S3" s="1"/>
    </row>
    <row r="4" spans="2:21" x14ac:dyDescent="0.15">
      <c r="B4" s="90" t="s">
        <v>11</v>
      </c>
      <c r="C4" s="90"/>
      <c r="D4" s="104">
        <f>SUM($R$9:$S$993)</f>
        <v>153684.21052631587</v>
      </c>
      <c r="E4" s="104"/>
      <c r="F4" s="90" t="s">
        <v>12</v>
      </c>
      <c r="G4" s="90"/>
      <c r="H4" s="105">
        <f>SUM($T$9:$U$108)</f>
        <v>292.00000000000017</v>
      </c>
      <c r="I4" s="106"/>
      <c r="J4" s="87" t="s">
        <v>13</v>
      </c>
      <c r="K4" s="87"/>
      <c r="L4" s="107">
        <f>MAX($C$9:$D$990)-C9</f>
        <v>153684.21052631596</v>
      </c>
      <c r="M4" s="107"/>
      <c r="N4" s="87" t="s">
        <v>14</v>
      </c>
      <c r="O4" s="87"/>
      <c r="P4" s="104">
        <f>MIN($C$9:$D$990)-C9</f>
        <v>0</v>
      </c>
      <c r="Q4" s="104"/>
      <c r="R4" s="1"/>
      <c r="S4" s="1"/>
      <c r="T4" s="1"/>
    </row>
    <row r="5" spans="2:21" x14ac:dyDescent="0.15">
      <c r="B5" s="21" t="s">
        <v>15</v>
      </c>
      <c r="C5" s="2">
        <f>COUNTIF($R$9:$R$990,"&gt;0")</f>
        <v>1</v>
      </c>
      <c r="D5" s="20" t="s">
        <v>16</v>
      </c>
      <c r="E5" s="15">
        <f>COUNTIF($R$9:$R$990,"&lt;0")</f>
        <v>0</v>
      </c>
      <c r="F5" s="20" t="s">
        <v>17</v>
      </c>
      <c r="G5" s="2">
        <f>COUNTIF($R$9:$R$990,"=0")</f>
        <v>0</v>
      </c>
      <c r="H5" s="20" t="s">
        <v>18</v>
      </c>
      <c r="I5" s="3">
        <f>C5/SUM(C5,E5,G5)</f>
        <v>1</v>
      </c>
      <c r="J5" s="89" t="s">
        <v>19</v>
      </c>
      <c r="K5" s="90"/>
      <c r="L5" s="91"/>
      <c r="M5" s="92"/>
      <c r="N5" s="17" t="s">
        <v>20</v>
      </c>
      <c r="O5" s="9"/>
      <c r="P5" s="91"/>
      <c r="Q5" s="92"/>
      <c r="R5" s="1"/>
      <c r="S5" s="1"/>
      <c r="T5" s="1"/>
    </row>
    <row r="6" spans="2:21" x14ac:dyDescent="0.15">
      <c r="B6" s="11"/>
      <c r="C6" s="13"/>
      <c r="D6" s="14"/>
      <c r="E6" s="10"/>
      <c r="F6" s="11"/>
      <c r="G6" s="10"/>
      <c r="H6" s="11"/>
      <c r="I6" s="16"/>
      <c r="J6" s="11"/>
      <c r="K6" s="11"/>
      <c r="L6" s="10"/>
      <c r="M6" s="10"/>
      <c r="N6" s="12"/>
      <c r="O6" s="12"/>
      <c r="P6" s="10"/>
      <c r="Q6" s="7"/>
      <c r="R6" s="1"/>
      <c r="S6" s="1"/>
      <c r="T6" s="1"/>
    </row>
    <row r="7" spans="2:21" x14ac:dyDescent="0.15">
      <c r="B7" s="93" t="s">
        <v>21</v>
      </c>
      <c r="C7" s="95" t="s">
        <v>22</v>
      </c>
      <c r="D7" s="96"/>
      <c r="E7" s="99" t="s">
        <v>23</v>
      </c>
      <c r="F7" s="100"/>
      <c r="G7" s="100"/>
      <c r="H7" s="100"/>
      <c r="I7" s="83"/>
      <c r="J7" s="101" t="s">
        <v>24</v>
      </c>
      <c r="K7" s="102"/>
      <c r="L7" s="85"/>
      <c r="M7" s="103" t="s">
        <v>25</v>
      </c>
      <c r="N7" s="78" t="s">
        <v>26</v>
      </c>
      <c r="O7" s="79"/>
      <c r="P7" s="79"/>
      <c r="Q7" s="80"/>
      <c r="R7" s="81" t="s">
        <v>27</v>
      </c>
      <c r="S7" s="81"/>
      <c r="T7" s="81"/>
      <c r="U7" s="81"/>
    </row>
    <row r="8" spans="2:21" x14ac:dyDescent="0.15">
      <c r="B8" s="94"/>
      <c r="C8" s="97"/>
      <c r="D8" s="98"/>
      <c r="E8" s="18" t="s">
        <v>28</v>
      </c>
      <c r="F8" s="18" t="s">
        <v>29</v>
      </c>
      <c r="G8" s="18" t="s">
        <v>30</v>
      </c>
      <c r="H8" s="82" t="s">
        <v>31</v>
      </c>
      <c r="I8" s="83"/>
      <c r="J8" s="4" t="s">
        <v>32</v>
      </c>
      <c r="K8" s="84" t="s">
        <v>33</v>
      </c>
      <c r="L8" s="85"/>
      <c r="M8" s="103"/>
      <c r="N8" s="5" t="s">
        <v>28</v>
      </c>
      <c r="O8" s="5" t="s">
        <v>29</v>
      </c>
      <c r="P8" s="86" t="s">
        <v>31</v>
      </c>
      <c r="Q8" s="80"/>
      <c r="R8" s="81" t="s">
        <v>34</v>
      </c>
      <c r="S8" s="81"/>
      <c r="T8" s="81" t="s">
        <v>32</v>
      </c>
      <c r="U8" s="81"/>
    </row>
    <row r="9" spans="2:21" x14ac:dyDescent="0.15">
      <c r="B9" s="19">
        <v>1</v>
      </c>
      <c r="C9" s="74">
        <v>1000000</v>
      </c>
      <c r="D9" s="74"/>
      <c r="E9" s="19">
        <v>2001</v>
      </c>
      <c r="F9" s="8">
        <v>42111</v>
      </c>
      <c r="G9" s="19" t="s">
        <v>4</v>
      </c>
      <c r="H9" s="75">
        <v>105.33</v>
      </c>
      <c r="I9" s="75"/>
      <c r="J9" s="19">
        <v>57</v>
      </c>
      <c r="K9" s="74">
        <f t="shared" ref="K9:K72" si="0">IF(F9="","",C9*0.03)</f>
        <v>30000</v>
      </c>
      <c r="L9" s="74"/>
      <c r="M9" s="6">
        <f>IF(J9="","",(K9/J9)/1000)</f>
        <v>0.52631578947368418</v>
      </c>
      <c r="N9" s="19">
        <v>2001</v>
      </c>
      <c r="O9" s="8">
        <v>42111</v>
      </c>
      <c r="P9" s="75">
        <v>108.25</v>
      </c>
      <c r="Q9" s="75"/>
      <c r="R9" s="76">
        <f>IF(O9="","",(IF(G9="売",H9-P9,P9-H9))*M9*100000)</f>
        <v>153684.21052631587</v>
      </c>
      <c r="S9" s="76"/>
      <c r="T9" s="77">
        <f>IF(O9="","",IF(R9&lt;0,J9*(-1),IF(G9="買",(P9-H9)*100,(H9-P9)*100)))</f>
        <v>292.00000000000017</v>
      </c>
      <c r="U9" s="77"/>
    </row>
    <row r="10" spans="2:21" x14ac:dyDescent="0.15">
      <c r="B10" s="19">
        <v>2</v>
      </c>
      <c r="C10" s="74">
        <f t="shared" ref="C10:C73" si="1">IF(R9="","",C9+R9)</f>
        <v>1153684.210526316</v>
      </c>
      <c r="D10" s="74"/>
      <c r="E10" s="19"/>
      <c r="F10" s="8"/>
      <c r="G10" s="19" t="s">
        <v>4</v>
      </c>
      <c r="H10" s="75"/>
      <c r="I10" s="75"/>
      <c r="J10" s="19"/>
      <c r="K10" s="74" t="str">
        <f t="shared" si="0"/>
        <v/>
      </c>
      <c r="L10" s="74"/>
      <c r="M10" s="6" t="str">
        <f t="shared" ref="M10:M73" si="2">IF(J10="","",(K10/J10)/1000)</f>
        <v/>
      </c>
      <c r="N10" s="19"/>
      <c r="O10" s="8"/>
      <c r="P10" s="75"/>
      <c r="Q10" s="75"/>
      <c r="R10" s="76" t="str">
        <f t="shared" ref="R10:R73" si="3">IF(O10="","",(IF(G10="売",H10-P10,P10-H10))*M10*100000)</f>
        <v/>
      </c>
      <c r="S10" s="76"/>
      <c r="T10" s="77" t="str">
        <f t="shared" ref="T10:T73" si="4">IF(O10="","",IF(R10&lt;0,J10*(-1),IF(G10="買",(P10-H10)*100,(H10-P10)*100)))</f>
        <v/>
      </c>
      <c r="U10" s="77"/>
    </row>
    <row r="11" spans="2:21" x14ac:dyDescent="0.15">
      <c r="B11" s="19">
        <v>3</v>
      </c>
      <c r="C11" s="74" t="str">
        <f t="shared" si="1"/>
        <v/>
      </c>
      <c r="D11" s="74"/>
      <c r="E11" s="19"/>
      <c r="F11" s="8"/>
      <c r="G11" s="19" t="s">
        <v>4</v>
      </c>
      <c r="H11" s="75"/>
      <c r="I11" s="75"/>
      <c r="J11" s="19"/>
      <c r="K11" s="74" t="str">
        <f t="shared" si="0"/>
        <v/>
      </c>
      <c r="L11" s="74"/>
      <c r="M11" s="6" t="str">
        <f t="shared" si="2"/>
        <v/>
      </c>
      <c r="N11" s="19"/>
      <c r="O11" s="8"/>
      <c r="P11" s="75"/>
      <c r="Q11" s="75"/>
      <c r="R11" s="76" t="str">
        <f t="shared" si="3"/>
        <v/>
      </c>
      <c r="S11" s="76"/>
      <c r="T11" s="77" t="str">
        <f t="shared" si="4"/>
        <v/>
      </c>
      <c r="U11" s="77"/>
    </row>
    <row r="12" spans="2:21" x14ac:dyDescent="0.15">
      <c r="B12" s="19">
        <v>4</v>
      </c>
      <c r="C12" s="74" t="str">
        <f t="shared" si="1"/>
        <v/>
      </c>
      <c r="D12" s="74"/>
      <c r="E12" s="19"/>
      <c r="F12" s="8"/>
      <c r="G12" s="19" t="s">
        <v>3</v>
      </c>
      <c r="H12" s="75"/>
      <c r="I12" s="75"/>
      <c r="J12" s="19"/>
      <c r="K12" s="74" t="str">
        <f t="shared" si="0"/>
        <v/>
      </c>
      <c r="L12" s="74"/>
      <c r="M12" s="6" t="str">
        <f t="shared" si="2"/>
        <v/>
      </c>
      <c r="N12" s="19"/>
      <c r="O12" s="8"/>
      <c r="P12" s="75"/>
      <c r="Q12" s="75"/>
      <c r="R12" s="76" t="str">
        <f t="shared" si="3"/>
        <v/>
      </c>
      <c r="S12" s="76"/>
      <c r="T12" s="77" t="str">
        <f t="shared" si="4"/>
        <v/>
      </c>
      <c r="U12" s="77"/>
    </row>
    <row r="13" spans="2:21" x14ac:dyDescent="0.15">
      <c r="B13" s="19">
        <v>5</v>
      </c>
      <c r="C13" s="74" t="str">
        <f t="shared" si="1"/>
        <v/>
      </c>
      <c r="D13" s="74"/>
      <c r="E13" s="19"/>
      <c r="F13" s="8"/>
      <c r="G13" s="19" t="s">
        <v>3</v>
      </c>
      <c r="H13" s="75"/>
      <c r="I13" s="75"/>
      <c r="J13" s="19"/>
      <c r="K13" s="74" t="str">
        <f t="shared" si="0"/>
        <v/>
      </c>
      <c r="L13" s="74"/>
      <c r="M13" s="6" t="str">
        <f t="shared" si="2"/>
        <v/>
      </c>
      <c r="N13" s="19"/>
      <c r="O13" s="8"/>
      <c r="P13" s="75"/>
      <c r="Q13" s="75"/>
      <c r="R13" s="76" t="str">
        <f t="shared" si="3"/>
        <v/>
      </c>
      <c r="S13" s="76"/>
      <c r="T13" s="77" t="str">
        <f t="shared" si="4"/>
        <v/>
      </c>
      <c r="U13" s="77"/>
    </row>
    <row r="14" spans="2:21" x14ac:dyDescent="0.15">
      <c r="B14" s="19">
        <v>6</v>
      </c>
      <c r="C14" s="74" t="str">
        <f t="shared" si="1"/>
        <v/>
      </c>
      <c r="D14" s="74"/>
      <c r="E14" s="19"/>
      <c r="F14" s="8"/>
      <c r="G14" s="19" t="s">
        <v>4</v>
      </c>
      <c r="H14" s="75"/>
      <c r="I14" s="75"/>
      <c r="J14" s="19"/>
      <c r="K14" s="74" t="str">
        <f t="shared" si="0"/>
        <v/>
      </c>
      <c r="L14" s="74"/>
      <c r="M14" s="6" t="str">
        <f t="shared" si="2"/>
        <v/>
      </c>
      <c r="N14" s="19"/>
      <c r="O14" s="8"/>
      <c r="P14" s="75"/>
      <c r="Q14" s="75"/>
      <c r="R14" s="76" t="str">
        <f t="shared" si="3"/>
        <v/>
      </c>
      <c r="S14" s="76"/>
      <c r="T14" s="77" t="str">
        <f t="shared" si="4"/>
        <v/>
      </c>
      <c r="U14" s="77"/>
    </row>
    <row r="15" spans="2:21" x14ac:dyDescent="0.15">
      <c r="B15" s="19">
        <v>7</v>
      </c>
      <c r="C15" s="74" t="str">
        <f t="shared" si="1"/>
        <v/>
      </c>
      <c r="D15" s="74"/>
      <c r="E15" s="19"/>
      <c r="F15" s="8"/>
      <c r="G15" s="19" t="s">
        <v>4</v>
      </c>
      <c r="H15" s="75"/>
      <c r="I15" s="75"/>
      <c r="J15" s="19"/>
      <c r="K15" s="74" t="str">
        <f t="shared" si="0"/>
        <v/>
      </c>
      <c r="L15" s="74"/>
      <c r="M15" s="6" t="str">
        <f t="shared" si="2"/>
        <v/>
      </c>
      <c r="N15" s="19"/>
      <c r="O15" s="8"/>
      <c r="P15" s="75"/>
      <c r="Q15" s="75"/>
      <c r="R15" s="76" t="str">
        <f t="shared" si="3"/>
        <v/>
      </c>
      <c r="S15" s="76"/>
      <c r="T15" s="77" t="str">
        <f t="shared" si="4"/>
        <v/>
      </c>
      <c r="U15" s="77"/>
    </row>
    <row r="16" spans="2:21" x14ac:dyDescent="0.15">
      <c r="B16" s="19">
        <v>8</v>
      </c>
      <c r="C16" s="74" t="str">
        <f t="shared" si="1"/>
        <v/>
      </c>
      <c r="D16" s="74"/>
      <c r="E16" s="19"/>
      <c r="F16" s="8"/>
      <c r="G16" s="19" t="s">
        <v>4</v>
      </c>
      <c r="H16" s="75"/>
      <c r="I16" s="75"/>
      <c r="J16" s="19"/>
      <c r="K16" s="74" t="str">
        <f t="shared" si="0"/>
        <v/>
      </c>
      <c r="L16" s="74"/>
      <c r="M16" s="6" t="str">
        <f t="shared" si="2"/>
        <v/>
      </c>
      <c r="N16" s="19"/>
      <c r="O16" s="8"/>
      <c r="P16" s="75"/>
      <c r="Q16" s="75"/>
      <c r="R16" s="76" t="str">
        <f t="shared" si="3"/>
        <v/>
      </c>
      <c r="S16" s="76"/>
      <c r="T16" s="77" t="str">
        <f t="shared" si="4"/>
        <v/>
      </c>
      <c r="U16" s="77"/>
    </row>
    <row r="17" spans="2:21" x14ac:dyDescent="0.15">
      <c r="B17" s="19">
        <v>9</v>
      </c>
      <c r="C17" s="74" t="str">
        <f t="shared" si="1"/>
        <v/>
      </c>
      <c r="D17" s="74"/>
      <c r="E17" s="19"/>
      <c r="F17" s="8"/>
      <c r="G17" s="19" t="s">
        <v>4</v>
      </c>
      <c r="H17" s="75"/>
      <c r="I17" s="75"/>
      <c r="J17" s="19"/>
      <c r="K17" s="74" t="str">
        <f t="shared" si="0"/>
        <v/>
      </c>
      <c r="L17" s="74"/>
      <c r="M17" s="6" t="str">
        <f t="shared" si="2"/>
        <v/>
      </c>
      <c r="N17" s="19"/>
      <c r="O17" s="8"/>
      <c r="P17" s="75"/>
      <c r="Q17" s="75"/>
      <c r="R17" s="76" t="str">
        <f t="shared" si="3"/>
        <v/>
      </c>
      <c r="S17" s="76"/>
      <c r="T17" s="77" t="str">
        <f t="shared" si="4"/>
        <v/>
      </c>
      <c r="U17" s="77"/>
    </row>
    <row r="18" spans="2:21" x14ac:dyDescent="0.15">
      <c r="B18" s="19">
        <v>10</v>
      </c>
      <c r="C18" s="74" t="str">
        <f t="shared" si="1"/>
        <v/>
      </c>
      <c r="D18" s="74"/>
      <c r="E18" s="19"/>
      <c r="F18" s="8"/>
      <c r="G18" s="19" t="s">
        <v>4</v>
      </c>
      <c r="H18" s="75"/>
      <c r="I18" s="75"/>
      <c r="J18" s="19"/>
      <c r="K18" s="74" t="str">
        <f t="shared" si="0"/>
        <v/>
      </c>
      <c r="L18" s="74"/>
      <c r="M18" s="6" t="str">
        <f t="shared" si="2"/>
        <v/>
      </c>
      <c r="N18" s="19"/>
      <c r="O18" s="8"/>
      <c r="P18" s="75"/>
      <c r="Q18" s="75"/>
      <c r="R18" s="76" t="str">
        <f t="shared" si="3"/>
        <v/>
      </c>
      <c r="S18" s="76"/>
      <c r="T18" s="77" t="str">
        <f t="shared" si="4"/>
        <v/>
      </c>
      <c r="U18" s="77"/>
    </row>
    <row r="19" spans="2:21" x14ac:dyDescent="0.15">
      <c r="B19" s="19">
        <v>11</v>
      </c>
      <c r="C19" s="74" t="str">
        <f t="shared" si="1"/>
        <v/>
      </c>
      <c r="D19" s="74"/>
      <c r="E19" s="19"/>
      <c r="F19" s="8"/>
      <c r="G19" s="19" t="s">
        <v>4</v>
      </c>
      <c r="H19" s="75"/>
      <c r="I19" s="75"/>
      <c r="J19" s="19"/>
      <c r="K19" s="74" t="str">
        <f t="shared" si="0"/>
        <v/>
      </c>
      <c r="L19" s="74"/>
      <c r="M19" s="6" t="str">
        <f t="shared" si="2"/>
        <v/>
      </c>
      <c r="N19" s="19"/>
      <c r="O19" s="8"/>
      <c r="P19" s="75"/>
      <c r="Q19" s="75"/>
      <c r="R19" s="76" t="str">
        <f t="shared" si="3"/>
        <v/>
      </c>
      <c r="S19" s="76"/>
      <c r="T19" s="77" t="str">
        <f t="shared" si="4"/>
        <v/>
      </c>
      <c r="U19" s="77"/>
    </row>
    <row r="20" spans="2:21" x14ac:dyDescent="0.15">
      <c r="B20" s="19">
        <v>12</v>
      </c>
      <c r="C20" s="74" t="str">
        <f t="shared" si="1"/>
        <v/>
      </c>
      <c r="D20" s="74"/>
      <c r="E20" s="19"/>
      <c r="F20" s="8"/>
      <c r="G20" s="19" t="s">
        <v>4</v>
      </c>
      <c r="H20" s="75"/>
      <c r="I20" s="75"/>
      <c r="J20" s="19"/>
      <c r="K20" s="74" t="str">
        <f t="shared" si="0"/>
        <v/>
      </c>
      <c r="L20" s="74"/>
      <c r="M20" s="6" t="str">
        <f t="shared" si="2"/>
        <v/>
      </c>
      <c r="N20" s="19"/>
      <c r="O20" s="8"/>
      <c r="P20" s="75"/>
      <c r="Q20" s="75"/>
      <c r="R20" s="76" t="str">
        <f t="shared" si="3"/>
        <v/>
      </c>
      <c r="S20" s="76"/>
      <c r="T20" s="77" t="str">
        <f t="shared" si="4"/>
        <v/>
      </c>
      <c r="U20" s="77"/>
    </row>
    <row r="21" spans="2:21" x14ac:dyDescent="0.15">
      <c r="B21" s="19">
        <v>13</v>
      </c>
      <c r="C21" s="74" t="str">
        <f t="shared" si="1"/>
        <v/>
      </c>
      <c r="D21" s="74"/>
      <c r="E21" s="19"/>
      <c r="F21" s="8"/>
      <c r="G21" s="19" t="s">
        <v>4</v>
      </c>
      <c r="H21" s="75"/>
      <c r="I21" s="75"/>
      <c r="J21" s="19"/>
      <c r="K21" s="74" t="str">
        <f t="shared" si="0"/>
        <v/>
      </c>
      <c r="L21" s="74"/>
      <c r="M21" s="6" t="str">
        <f t="shared" si="2"/>
        <v/>
      </c>
      <c r="N21" s="19"/>
      <c r="O21" s="8"/>
      <c r="P21" s="75"/>
      <c r="Q21" s="75"/>
      <c r="R21" s="76" t="str">
        <f t="shared" si="3"/>
        <v/>
      </c>
      <c r="S21" s="76"/>
      <c r="T21" s="77" t="str">
        <f t="shared" si="4"/>
        <v/>
      </c>
      <c r="U21" s="77"/>
    </row>
    <row r="22" spans="2:21" x14ac:dyDescent="0.15">
      <c r="B22" s="19">
        <v>14</v>
      </c>
      <c r="C22" s="74" t="str">
        <f t="shared" si="1"/>
        <v/>
      </c>
      <c r="D22" s="74"/>
      <c r="E22" s="19"/>
      <c r="F22" s="8"/>
      <c r="G22" s="19" t="s">
        <v>3</v>
      </c>
      <c r="H22" s="75"/>
      <c r="I22" s="75"/>
      <c r="J22" s="19"/>
      <c r="K22" s="74" t="str">
        <f t="shared" si="0"/>
        <v/>
      </c>
      <c r="L22" s="74"/>
      <c r="M22" s="6" t="str">
        <f t="shared" si="2"/>
        <v/>
      </c>
      <c r="N22" s="19"/>
      <c r="O22" s="8"/>
      <c r="P22" s="75"/>
      <c r="Q22" s="75"/>
      <c r="R22" s="76" t="str">
        <f t="shared" si="3"/>
        <v/>
      </c>
      <c r="S22" s="76"/>
      <c r="T22" s="77" t="str">
        <f t="shared" si="4"/>
        <v/>
      </c>
      <c r="U22" s="77"/>
    </row>
    <row r="23" spans="2:21" x14ac:dyDescent="0.15">
      <c r="B23" s="19">
        <v>15</v>
      </c>
      <c r="C23" s="74" t="str">
        <f t="shared" si="1"/>
        <v/>
      </c>
      <c r="D23" s="74"/>
      <c r="E23" s="19"/>
      <c r="F23" s="8"/>
      <c r="G23" s="19" t="s">
        <v>4</v>
      </c>
      <c r="H23" s="75"/>
      <c r="I23" s="75"/>
      <c r="J23" s="19"/>
      <c r="K23" s="74" t="str">
        <f t="shared" si="0"/>
        <v/>
      </c>
      <c r="L23" s="74"/>
      <c r="M23" s="6" t="str">
        <f t="shared" si="2"/>
        <v/>
      </c>
      <c r="N23" s="19"/>
      <c r="O23" s="8"/>
      <c r="P23" s="75"/>
      <c r="Q23" s="75"/>
      <c r="R23" s="76" t="str">
        <f t="shared" si="3"/>
        <v/>
      </c>
      <c r="S23" s="76"/>
      <c r="T23" s="77" t="str">
        <f t="shared" si="4"/>
        <v/>
      </c>
      <c r="U23" s="77"/>
    </row>
    <row r="24" spans="2:21" x14ac:dyDescent="0.15">
      <c r="B24" s="19">
        <v>16</v>
      </c>
      <c r="C24" s="74" t="str">
        <f t="shared" si="1"/>
        <v/>
      </c>
      <c r="D24" s="74"/>
      <c r="E24" s="19"/>
      <c r="F24" s="8"/>
      <c r="G24" s="19" t="s">
        <v>4</v>
      </c>
      <c r="H24" s="75"/>
      <c r="I24" s="75"/>
      <c r="J24" s="19"/>
      <c r="K24" s="74" t="str">
        <f t="shared" si="0"/>
        <v/>
      </c>
      <c r="L24" s="74"/>
      <c r="M24" s="6" t="str">
        <f t="shared" si="2"/>
        <v/>
      </c>
      <c r="N24" s="19"/>
      <c r="O24" s="8"/>
      <c r="P24" s="75"/>
      <c r="Q24" s="75"/>
      <c r="R24" s="76" t="str">
        <f t="shared" si="3"/>
        <v/>
      </c>
      <c r="S24" s="76"/>
      <c r="T24" s="77" t="str">
        <f t="shared" si="4"/>
        <v/>
      </c>
      <c r="U24" s="77"/>
    </row>
    <row r="25" spans="2:21" x14ac:dyDescent="0.15">
      <c r="B25" s="19">
        <v>17</v>
      </c>
      <c r="C25" s="74" t="str">
        <f t="shared" si="1"/>
        <v/>
      </c>
      <c r="D25" s="74"/>
      <c r="E25" s="19"/>
      <c r="F25" s="8"/>
      <c r="G25" s="19" t="s">
        <v>4</v>
      </c>
      <c r="H25" s="75"/>
      <c r="I25" s="75"/>
      <c r="J25" s="19"/>
      <c r="K25" s="74" t="str">
        <f t="shared" si="0"/>
        <v/>
      </c>
      <c r="L25" s="74"/>
      <c r="M25" s="6" t="str">
        <f t="shared" si="2"/>
        <v/>
      </c>
      <c r="N25" s="19"/>
      <c r="O25" s="8"/>
      <c r="P25" s="75"/>
      <c r="Q25" s="75"/>
      <c r="R25" s="76" t="str">
        <f t="shared" si="3"/>
        <v/>
      </c>
      <c r="S25" s="76"/>
      <c r="T25" s="77" t="str">
        <f t="shared" si="4"/>
        <v/>
      </c>
      <c r="U25" s="77"/>
    </row>
    <row r="26" spans="2:21" x14ac:dyDescent="0.15">
      <c r="B26" s="19">
        <v>18</v>
      </c>
      <c r="C26" s="74" t="str">
        <f t="shared" si="1"/>
        <v/>
      </c>
      <c r="D26" s="74"/>
      <c r="E26" s="19"/>
      <c r="F26" s="8"/>
      <c r="G26" s="19" t="s">
        <v>4</v>
      </c>
      <c r="H26" s="75"/>
      <c r="I26" s="75"/>
      <c r="J26" s="19"/>
      <c r="K26" s="74" t="str">
        <f t="shared" si="0"/>
        <v/>
      </c>
      <c r="L26" s="74"/>
      <c r="M26" s="6" t="str">
        <f t="shared" si="2"/>
        <v/>
      </c>
      <c r="N26" s="19"/>
      <c r="O26" s="8"/>
      <c r="P26" s="75"/>
      <c r="Q26" s="75"/>
      <c r="R26" s="76" t="str">
        <f t="shared" si="3"/>
        <v/>
      </c>
      <c r="S26" s="76"/>
      <c r="T26" s="77" t="str">
        <f t="shared" si="4"/>
        <v/>
      </c>
      <c r="U26" s="77"/>
    </row>
    <row r="27" spans="2:21" x14ac:dyDescent="0.15">
      <c r="B27" s="19">
        <v>19</v>
      </c>
      <c r="C27" s="74" t="str">
        <f t="shared" si="1"/>
        <v/>
      </c>
      <c r="D27" s="74"/>
      <c r="E27" s="19"/>
      <c r="F27" s="8"/>
      <c r="G27" s="19" t="s">
        <v>3</v>
      </c>
      <c r="H27" s="75"/>
      <c r="I27" s="75"/>
      <c r="J27" s="19"/>
      <c r="K27" s="74" t="str">
        <f t="shared" si="0"/>
        <v/>
      </c>
      <c r="L27" s="74"/>
      <c r="M27" s="6" t="str">
        <f t="shared" si="2"/>
        <v/>
      </c>
      <c r="N27" s="19"/>
      <c r="O27" s="8"/>
      <c r="P27" s="75"/>
      <c r="Q27" s="75"/>
      <c r="R27" s="76" t="str">
        <f t="shared" si="3"/>
        <v/>
      </c>
      <c r="S27" s="76"/>
      <c r="T27" s="77" t="str">
        <f t="shared" si="4"/>
        <v/>
      </c>
      <c r="U27" s="77"/>
    </row>
    <row r="28" spans="2:21" x14ac:dyDescent="0.15">
      <c r="B28" s="19">
        <v>20</v>
      </c>
      <c r="C28" s="74" t="str">
        <f t="shared" si="1"/>
        <v/>
      </c>
      <c r="D28" s="74"/>
      <c r="E28" s="19"/>
      <c r="F28" s="8"/>
      <c r="G28" s="19" t="s">
        <v>4</v>
      </c>
      <c r="H28" s="75"/>
      <c r="I28" s="75"/>
      <c r="J28" s="19"/>
      <c r="K28" s="74" t="str">
        <f t="shared" si="0"/>
        <v/>
      </c>
      <c r="L28" s="74"/>
      <c r="M28" s="6" t="str">
        <f t="shared" si="2"/>
        <v/>
      </c>
      <c r="N28" s="19"/>
      <c r="O28" s="8"/>
      <c r="P28" s="75"/>
      <c r="Q28" s="75"/>
      <c r="R28" s="76" t="str">
        <f t="shared" si="3"/>
        <v/>
      </c>
      <c r="S28" s="76"/>
      <c r="T28" s="77" t="str">
        <f t="shared" si="4"/>
        <v/>
      </c>
      <c r="U28" s="77"/>
    </row>
    <row r="29" spans="2:21" x14ac:dyDescent="0.15">
      <c r="B29" s="19">
        <v>21</v>
      </c>
      <c r="C29" s="74" t="str">
        <f t="shared" si="1"/>
        <v/>
      </c>
      <c r="D29" s="74"/>
      <c r="E29" s="19"/>
      <c r="F29" s="8"/>
      <c r="G29" s="19" t="s">
        <v>3</v>
      </c>
      <c r="H29" s="75"/>
      <c r="I29" s="75"/>
      <c r="J29" s="19"/>
      <c r="K29" s="74" t="str">
        <f t="shared" si="0"/>
        <v/>
      </c>
      <c r="L29" s="74"/>
      <c r="M29" s="6" t="str">
        <f t="shared" si="2"/>
        <v/>
      </c>
      <c r="N29" s="19"/>
      <c r="O29" s="8"/>
      <c r="P29" s="75"/>
      <c r="Q29" s="75"/>
      <c r="R29" s="76" t="str">
        <f t="shared" si="3"/>
        <v/>
      </c>
      <c r="S29" s="76"/>
      <c r="T29" s="77" t="str">
        <f t="shared" si="4"/>
        <v/>
      </c>
      <c r="U29" s="77"/>
    </row>
    <row r="30" spans="2:21" x14ac:dyDescent="0.15">
      <c r="B30" s="19">
        <v>22</v>
      </c>
      <c r="C30" s="74" t="str">
        <f t="shared" si="1"/>
        <v/>
      </c>
      <c r="D30" s="74"/>
      <c r="E30" s="19"/>
      <c r="F30" s="8"/>
      <c r="G30" s="19" t="s">
        <v>3</v>
      </c>
      <c r="H30" s="75"/>
      <c r="I30" s="75"/>
      <c r="J30" s="19"/>
      <c r="K30" s="74" t="str">
        <f t="shared" si="0"/>
        <v/>
      </c>
      <c r="L30" s="74"/>
      <c r="M30" s="6" t="str">
        <f t="shared" si="2"/>
        <v/>
      </c>
      <c r="N30" s="19"/>
      <c r="O30" s="8"/>
      <c r="P30" s="75"/>
      <c r="Q30" s="75"/>
      <c r="R30" s="76" t="str">
        <f t="shared" si="3"/>
        <v/>
      </c>
      <c r="S30" s="76"/>
      <c r="T30" s="77" t="str">
        <f t="shared" si="4"/>
        <v/>
      </c>
      <c r="U30" s="77"/>
    </row>
    <row r="31" spans="2:21" x14ac:dyDescent="0.15">
      <c r="B31" s="19">
        <v>23</v>
      </c>
      <c r="C31" s="74" t="str">
        <f t="shared" si="1"/>
        <v/>
      </c>
      <c r="D31" s="74"/>
      <c r="E31" s="19"/>
      <c r="F31" s="8"/>
      <c r="G31" s="19" t="s">
        <v>3</v>
      </c>
      <c r="H31" s="75"/>
      <c r="I31" s="75"/>
      <c r="J31" s="19"/>
      <c r="K31" s="74" t="str">
        <f t="shared" si="0"/>
        <v/>
      </c>
      <c r="L31" s="74"/>
      <c r="M31" s="6" t="str">
        <f t="shared" si="2"/>
        <v/>
      </c>
      <c r="N31" s="19"/>
      <c r="O31" s="8"/>
      <c r="P31" s="75"/>
      <c r="Q31" s="75"/>
      <c r="R31" s="76" t="str">
        <f t="shared" si="3"/>
        <v/>
      </c>
      <c r="S31" s="76"/>
      <c r="T31" s="77" t="str">
        <f t="shared" si="4"/>
        <v/>
      </c>
      <c r="U31" s="77"/>
    </row>
    <row r="32" spans="2:21" x14ac:dyDescent="0.15">
      <c r="B32" s="19">
        <v>24</v>
      </c>
      <c r="C32" s="74" t="str">
        <f t="shared" si="1"/>
        <v/>
      </c>
      <c r="D32" s="74"/>
      <c r="E32" s="19"/>
      <c r="F32" s="8"/>
      <c r="G32" s="19" t="s">
        <v>3</v>
      </c>
      <c r="H32" s="75"/>
      <c r="I32" s="75"/>
      <c r="J32" s="19"/>
      <c r="K32" s="74" t="str">
        <f t="shared" si="0"/>
        <v/>
      </c>
      <c r="L32" s="74"/>
      <c r="M32" s="6" t="str">
        <f t="shared" si="2"/>
        <v/>
      </c>
      <c r="N32" s="19"/>
      <c r="O32" s="8"/>
      <c r="P32" s="75"/>
      <c r="Q32" s="75"/>
      <c r="R32" s="76" t="str">
        <f t="shared" si="3"/>
        <v/>
      </c>
      <c r="S32" s="76"/>
      <c r="T32" s="77" t="str">
        <f t="shared" si="4"/>
        <v/>
      </c>
      <c r="U32" s="77"/>
    </row>
    <row r="33" spans="2:21" x14ac:dyDescent="0.15">
      <c r="B33" s="19">
        <v>25</v>
      </c>
      <c r="C33" s="74" t="str">
        <f t="shared" si="1"/>
        <v/>
      </c>
      <c r="D33" s="74"/>
      <c r="E33" s="19"/>
      <c r="F33" s="8"/>
      <c r="G33" s="19" t="s">
        <v>4</v>
      </c>
      <c r="H33" s="75"/>
      <c r="I33" s="75"/>
      <c r="J33" s="19"/>
      <c r="K33" s="74" t="str">
        <f t="shared" si="0"/>
        <v/>
      </c>
      <c r="L33" s="74"/>
      <c r="M33" s="6" t="str">
        <f t="shared" si="2"/>
        <v/>
      </c>
      <c r="N33" s="19"/>
      <c r="O33" s="8"/>
      <c r="P33" s="75"/>
      <c r="Q33" s="75"/>
      <c r="R33" s="76" t="str">
        <f t="shared" si="3"/>
        <v/>
      </c>
      <c r="S33" s="76"/>
      <c r="T33" s="77" t="str">
        <f t="shared" si="4"/>
        <v/>
      </c>
      <c r="U33" s="77"/>
    </row>
    <row r="34" spans="2:21" x14ac:dyDescent="0.15">
      <c r="B34" s="19">
        <v>26</v>
      </c>
      <c r="C34" s="74" t="str">
        <f t="shared" si="1"/>
        <v/>
      </c>
      <c r="D34" s="74"/>
      <c r="E34" s="19"/>
      <c r="F34" s="8"/>
      <c r="G34" s="19" t="s">
        <v>3</v>
      </c>
      <c r="H34" s="75"/>
      <c r="I34" s="75"/>
      <c r="J34" s="19"/>
      <c r="K34" s="74" t="str">
        <f t="shared" si="0"/>
        <v/>
      </c>
      <c r="L34" s="74"/>
      <c r="M34" s="6" t="str">
        <f t="shared" si="2"/>
        <v/>
      </c>
      <c r="N34" s="19"/>
      <c r="O34" s="8"/>
      <c r="P34" s="75"/>
      <c r="Q34" s="75"/>
      <c r="R34" s="76" t="str">
        <f t="shared" si="3"/>
        <v/>
      </c>
      <c r="S34" s="76"/>
      <c r="T34" s="77" t="str">
        <f t="shared" si="4"/>
        <v/>
      </c>
      <c r="U34" s="77"/>
    </row>
    <row r="35" spans="2:21" x14ac:dyDescent="0.15">
      <c r="B35" s="19">
        <v>27</v>
      </c>
      <c r="C35" s="74" t="str">
        <f t="shared" si="1"/>
        <v/>
      </c>
      <c r="D35" s="74"/>
      <c r="E35" s="19"/>
      <c r="F35" s="8"/>
      <c r="G35" s="19" t="s">
        <v>3</v>
      </c>
      <c r="H35" s="75"/>
      <c r="I35" s="75"/>
      <c r="J35" s="19"/>
      <c r="K35" s="74" t="str">
        <f t="shared" si="0"/>
        <v/>
      </c>
      <c r="L35" s="74"/>
      <c r="M35" s="6" t="str">
        <f t="shared" si="2"/>
        <v/>
      </c>
      <c r="N35" s="19"/>
      <c r="O35" s="8"/>
      <c r="P35" s="75"/>
      <c r="Q35" s="75"/>
      <c r="R35" s="76" t="str">
        <f t="shared" si="3"/>
        <v/>
      </c>
      <c r="S35" s="76"/>
      <c r="T35" s="77" t="str">
        <f t="shared" si="4"/>
        <v/>
      </c>
      <c r="U35" s="77"/>
    </row>
    <row r="36" spans="2:21" x14ac:dyDescent="0.15">
      <c r="B36" s="19">
        <v>28</v>
      </c>
      <c r="C36" s="74" t="str">
        <f t="shared" si="1"/>
        <v/>
      </c>
      <c r="D36" s="74"/>
      <c r="E36" s="19"/>
      <c r="F36" s="8"/>
      <c r="G36" s="19" t="s">
        <v>3</v>
      </c>
      <c r="H36" s="75"/>
      <c r="I36" s="75"/>
      <c r="J36" s="19"/>
      <c r="K36" s="74" t="str">
        <f t="shared" si="0"/>
        <v/>
      </c>
      <c r="L36" s="74"/>
      <c r="M36" s="6" t="str">
        <f t="shared" si="2"/>
        <v/>
      </c>
      <c r="N36" s="19"/>
      <c r="O36" s="8"/>
      <c r="P36" s="75"/>
      <c r="Q36" s="75"/>
      <c r="R36" s="76" t="str">
        <f t="shared" si="3"/>
        <v/>
      </c>
      <c r="S36" s="76"/>
      <c r="T36" s="77" t="str">
        <f t="shared" si="4"/>
        <v/>
      </c>
      <c r="U36" s="77"/>
    </row>
    <row r="37" spans="2:21" x14ac:dyDescent="0.15">
      <c r="B37" s="19">
        <v>29</v>
      </c>
      <c r="C37" s="74" t="str">
        <f t="shared" si="1"/>
        <v/>
      </c>
      <c r="D37" s="74"/>
      <c r="E37" s="19"/>
      <c r="F37" s="8"/>
      <c r="G37" s="19" t="s">
        <v>3</v>
      </c>
      <c r="H37" s="75"/>
      <c r="I37" s="75"/>
      <c r="J37" s="19"/>
      <c r="K37" s="74" t="str">
        <f t="shared" si="0"/>
        <v/>
      </c>
      <c r="L37" s="74"/>
      <c r="M37" s="6" t="str">
        <f t="shared" si="2"/>
        <v/>
      </c>
      <c r="N37" s="19"/>
      <c r="O37" s="8"/>
      <c r="P37" s="75"/>
      <c r="Q37" s="75"/>
      <c r="R37" s="76" t="str">
        <f t="shared" si="3"/>
        <v/>
      </c>
      <c r="S37" s="76"/>
      <c r="T37" s="77" t="str">
        <f t="shared" si="4"/>
        <v/>
      </c>
      <c r="U37" s="77"/>
    </row>
    <row r="38" spans="2:21" x14ac:dyDescent="0.15">
      <c r="B38" s="19">
        <v>30</v>
      </c>
      <c r="C38" s="74" t="str">
        <f t="shared" si="1"/>
        <v/>
      </c>
      <c r="D38" s="74"/>
      <c r="E38" s="19"/>
      <c r="F38" s="8"/>
      <c r="G38" s="19" t="s">
        <v>4</v>
      </c>
      <c r="H38" s="75"/>
      <c r="I38" s="75"/>
      <c r="J38" s="19"/>
      <c r="K38" s="74" t="str">
        <f t="shared" si="0"/>
        <v/>
      </c>
      <c r="L38" s="74"/>
      <c r="M38" s="6" t="str">
        <f t="shared" si="2"/>
        <v/>
      </c>
      <c r="N38" s="19"/>
      <c r="O38" s="8"/>
      <c r="P38" s="75"/>
      <c r="Q38" s="75"/>
      <c r="R38" s="76" t="str">
        <f t="shared" si="3"/>
        <v/>
      </c>
      <c r="S38" s="76"/>
      <c r="T38" s="77" t="str">
        <f t="shared" si="4"/>
        <v/>
      </c>
      <c r="U38" s="77"/>
    </row>
    <row r="39" spans="2:21" x14ac:dyDescent="0.15">
      <c r="B39" s="19">
        <v>31</v>
      </c>
      <c r="C39" s="74" t="str">
        <f t="shared" si="1"/>
        <v/>
      </c>
      <c r="D39" s="74"/>
      <c r="E39" s="19"/>
      <c r="F39" s="8"/>
      <c r="G39" s="19" t="s">
        <v>4</v>
      </c>
      <c r="H39" s="75"/>
      <c r="I39" s="75"/>
      <c r="J39" s="19"/>
      <c r="K39" s="74" t="str">
        <f t="shared" si="0"/>
        <v/>
      </c>
      <c r="L39" s="74"/>
      <c r="M39" s="6" t="str">
        <f t="shared" si="2"/>
        <v/>
      </c>
      <c r="N39" s="19"/>
      <c r="O39" s="8"/>
      <c r="P39" s="75"/>
      <c r="Q39" s="75"/>
      <c r="R39" s="76" t="str">
        <f t="shared" si="3"/>
        <v/>
      </c>
      <c r="S39" s="76"/>
      <c r="T39" s="77" t="str">
        <f t="shared" si="4"/>
        <v/>
      </c>
      <c r="U39" s="77"/>
    </row>
    <row r="40" spans="2:21" x14ac:dyDescent="0.15">
      <c r="B40" s="19">
        <v>32</v>
      </c>
      <c r="C40" s="74" t="str">
        <f t="shared" si="1"/>
        <v/>
      </c>
      <c r="D40" s="74"/>
      <c r="E40" s="19"/>
      <c r="F40" s="8"/>
      <c r="G40" s="19" t="s">
        <v>4</v>
      </c>
      <c r="H40" s="75"/>
      <c r="I40" s="75"/>
      <c r="J40" s="19"/>
      <c r="K40" s="74" t="str">
        <f t="shared" si="0"/>
        <v/>
      </c>
      <c r="L40" s="74"/>
      <c r="M40" s="6" t="str">
        <f t="shared" si="2"/>
        <v/>
      </c>
      <c r="N40" s="19"/>
      <c r="O40" s="8"/>
      <c r="P40" s="75"/>
      <c r="Q40" s="75"/>
      <c r="R40" s="76" t="str">
        <f t="shared" si="3"/>
        <v/>
      </c>
      <c r="S40" s="76"/>
      <c r="T40" s="77" t="str">
        <f t="shared" si="4"/>
        <v/>
      </c>
      <c r="U40" s="77"/>
    </row>
    <row r="41" spans="2:21" x14ac:dyDescent="0.15">
      <c r="B41" s="19">
        <v>33</v>
      </c>
      <c r="C41" s="74" t="str">
        <f t="shared" si="1"/>
        <v/>
      </c>
      <c r="D41" s="74"/>
      <c r="E41" s="19"/>
      <c r="F41" s="8"/>
      <c r="G41" s="19" t="s">
        <v>3</v>
      </c>
      <c r="H41" s="75"/>
      <c r="I41" s="75"/>
      <c r="J41" s="19"/>
      <c r="K41" s="74" t="str">
        <f t="shared" si="0"/>
        <v/>
      </c>
      <c r="L41" s="74"/>
      <c r="M41" s="6" t="str">
        <f t="shared" si="2"/>
        <v/>
      </c>
      <c r="N41" s="19"/>
      <c r="O41" s="8"/>
      <c r="P41" s="75"/>
      <c r="Q41" s="75"/>
      <c r="R41" s="76" t="str">
        <f t="shared" si="3"/>
        <v/>
      </c>
      <c r="S41" s="76"/>
      <c r="T41" s="77" t="str">
        <f t="shared" si="4"/>
        <v/>
      </c>
      <c r="U41" s="77"/>
    </row>
    <row r="42" spans="2:21" x14ac:dyDescent="0.15">
      <c r="B42" s="19">
        <v>34</v>
      </c>
      <c r="C42" s="74" t="str">
        <f t="shared" si="1"/>
        <v/>
      </c>
      <c r="D42" s="74"/>
      <c r="E42" s="19"/>
      <c r="F42" s="8"/>
      <c r="G42" s="19" t="s">
        <v>4</v>
      </c>
      <c r="H42" s="75"/>
      <c r="I42" s="75"/>
      <c r="J42" s="19"/>
      <c r="K42" s="74" t="str">
        <f t="shared" si="0"/>
        <v/>
      </c>
      <c r="L42" s="74"/>
      <c r="M42" s="6" t="str">
        <f t="shared" si="2"/>
        <v/>
      </c>
      <c r="N42" s="19"/>
      <c r="O42" s="8"/>
      <c r="P42" s="75"/>
      <c r="Q42" s="75"/>
      <c r="R42" s="76" t="str">
        <f t="shared" si="3"/>
        <v/>
      </c>
      <c r="S42" s="76"/>
      <c r="T42" s="77" t="str">
        <f t="shared" si="4"/>
        <v/>
      </c>
      <c r="U42" s="77"/>
    </row>
    <row r="43" spans="2:21" x14ac:dyDescent="0.15">
      <c r="B43" s="19">
        <v>35</v>
      </c>
      <c r="C43" s="74" t="str">
        <f t="shared" si="1"/>
        <v/>
      </c>
      <c r="D43" s="74"/>
      <c r="E43" s="19"/>
      <c r="F43" s="8"/>
      <c r="G43" s="19" t="s">
        <v>3</v>
      </c>
      <c r="H43" s="75"/>
      <c r="I43" s="75"/>
      <c r="J43" s="19"/>
      <c r="K43" s="74" t="str">
        <f t="shared" si="0"/>
        <v/>
      </c>
      <c r="L43" s="74"/>
      <c r="M43" s="6" t="str">
        <f t="shared" si="2"/>
        <v/>
      </c>
      <c r="N43" s="19"/>
      <c r="O43" s="8"/>
      <c r="P43" s="75"/>
      <c r="Q43" s="75"/>
      <c r="R43" s="76" t="str">
        <f t="shared" si="3"/>
        <v/>
      </c>
      <c r="S43" s="76"/>
      <c r="T43" s="77" t="str">
        <f t="shared" si="4"/>
        <v/>
      </c>
      <c r="U43" s="77"/>
    </row>
    <row r="44" spans="2:21" x14ac:dyDescent="0.15">
      <c r="B44" s="19">
        <v>36</v>
      </c>
      <c r="C44" s="74" t="str">
        <f t="shared" si="1"/>
        <v/>
      </c>
      <c r="D44" s="74"/>
      <c r="E44" s="19"/>
      <c r="F44" s="8"/>
      <c r="G44" s="19" t="s">
        <v>4</v>
      </c>
      <c r="H44" s="75"/>
      <c r="I44" s="75"/>
      <c r="J44" s="19"/>
      <c r="K44" s="74" t="str">
        <f t="shared" si="0"/>
        <v/>
      </c>
      <c r="L44" s="74"/>
      <c r="M44" s="6" t="str">
        <f t="shared" si="2"/>
        <v/>
      </c>
      <c r="N44" s="19"/>
      <c r="O44" s="8"/>
      <c r="P44" s="75"/>
      <c r="Q44" s="75"/>
      <c r="R44" s="76" t="str">
        <f t="shared" si="3"/>
        <v/>
      </c>
      <c r="S44" s="76"/>
      <c r="T44" s="77" t="str">
        <f t="shared" si="4"/>
        <v/>
      </c>
      <c r="U44" s="77"/>
    </row>
    <row r="45" spans="2:21" x14ac:dyDescent="0.15">
      <c r="B45" s="19">
        <v>37</v>
      </c>
      <c r="C45" s="74" t="str">
        <f t="shared" si="1"/>
        <v/>
      </c>
      <c r="D45" s="74"/>
      <c r="E45" s="19"/>
      <c r="F45" s="8"/>
      <c r="G45" s="19" t="s">
        <v>3</v>
      </c>
      <c r="H45" s="75"/>
      <c r="I45" s="75"/>
      <c r="J45" s="19"/>
      <c r="K45" s="74" t="str">
        <f t="shared" si="0"/>
        <v/>
      </c>
      <c r="L45" s="74"/>
      <c r="M45" s="6" t="str">
        <f t="shared" si="2"/>
        <v/>
      </c>
      <c r="N45" s="19"/>
      <c r="O45" s="8"/>
      <c r="P45" s="75"/>
      <c r="Q45" s="75"/>
      <c r="R45" s="76" t="str">
        <f t="shared" si="3"/>
        <v/>
      </c>
      <c r="S45" s="76"/>
      <c r="T45" s="77" t="str">
        <f t="shared" si="4"/>
        <v/>
      </c>
      <c r="U45" s="77"/>
    </row>
    <row r="46" spans="2:21" x14ac:dyDescent="0.15">
      <c r="B46" s="19">
        <v>38</v>
      </c>
      <c r="C46" s="74" t="str">
        <f t="shared" si="1"/>
        <v/>
      </c>
      <c r="D46" s="74"/>
      <c r="E46" s="19"/>
      <c r="F46" s="8"/>
      <c r="G46" s="19" t="s">
        <v>4</v>
      </c>
      <c r="H46" s="75"/>
      <c r="I46" s="75"/>
      <c r="J46" s="19"/>
      <c r="K46" s="74" t="str">
        <f t="shared" si="0"/>
        <v/>
      </c>
      <c r="L46" s="74"/>
      <c r="M46" s="6" t="str">
        <f t="shared" si="2"/>
        <v/>
      </c>
      <c r="N46" s="19"/>
      <c r="O46" s="8"/>
      <c r="P46" s="75"/>
      <c r="Q46" s="75"/>
      <c r="R46" s="76" t="str">
        <f t="shared" si="3"/>
        <v/>
      </c>
      <c r="S46" s="76"/>
      <c r="T46" s="77" t="str">
        <f t="shared" si="4"/>
        <v/>
      </c>
      <c r="U46" s="77"/>
    </row>
    <row r="47" spans="2:21" x14ac:dyDescent="0.15">
      <c r="B47" s="19">
        <v>39</v>
      </c>
      <c r="C47" s="74" t="str">
        <f t="shared" si="1"/>
        <v/>
      </c>
      <c r="D47" s="74"/>
      <c r="E47" s="19"/>
      <c r="F47" s="8"/>
      <c r="G47" s="19" t="s">
        <v>4</v>
      </c>
      <c r="H47" s="75"/>
      <c r="I47" s="75"/>
      <c r="J47" s="19"/>
      <c r="K47" s="74" t="str">
        <f t="shared" si="0"/>
        <v/>
      </c>
      <c r="L47" s="74"/>
      <c r="M47" s="6" t="str">
        <f t="shared" si="2"/>
        <v/>
      </c>
      <c r="N47" s="19"/>
      <c r="O47" s="8"/>
      <c r="P47" s="75"/>
      <c r="Q47" s="75"/>
      <c r="R47" s="76" t="str">
        <f t="shared" si="3"/>
        <v/>
      </c>
      <c r="S47" s="76"/>
      <c r="T47" s="77" t="str">
        <f t="shared" si="4"/>
        <v/>
      </c>
      <c r="U47" s="77"/>
    </row>
    <row r="48" spans="2:21" x14ac:dyDescent="0.15">
      <c r="B48" s="19">
        <v>40</v>
      </c>
      <c r="C48" s="74" t="str">
        <f t="shared" si="1"/>
        <v/>
      </c>
      <c r="D48" s="74"/>
      <c r="E48" s="19"/>
      <c r="F48" s="8"/>
      <c r="G48" s="19" t="s">
        <v>37</v>
      </c>
      <c r="H48" s="75"/>
      <c r="I48" s="75"/>
      <c r="J48" s="19"/>
      <c r="K48" s="74" t="str">
        <f t="shared" si="0"/>
        <v/>
      </c>
      <c r="L48" s="74"/>
      <c r="M48" s="6" t="str">
        <f t="shared" si="2"/>
        <v/>
      </c>
      <c r="N48" s="19"/>
      <c r="O48" s="8"/>
      <c r="P48" s="75"/>
      <c r="Q48" s="75"/>
      <c r="R48" s="76" t="str">
        <f t="shared" si="3"/>
        <v/>
      </c>
      <c r="S48" s="76"/>
      <c r="T48" s="77" t="str">
        <f t="shared" si="4"/>
        <v/>
      </c>
      <c r="U48" s="77"/>
    </row>
    <row r="49" spans="2:21" x14ac:dyDescent="0.15">
      <c r="B49" s="19">
        <v>41</v>
      </c>
      <c r="C49" s="74" t="str">
        <f t="shared" si="1"/>
        <v/>
      </c>
      <c r="D49" s="74"/>
      <c r="E49" s="19"/>
      <c r="F49" s="8"/>
      <c r="G49" s="19" t="s">
        <v>4</v>
      </c>
      <c r="H49" s="75"/>
      <c r="I49" s="75"/>
      <c r="J49" s="19"/>
      <c r="K49" s="74" t="str">
        <f t="shared" si="0"/>
        <v/>
      </c>
      <c r="L49" s="74"/>
      <c r="M49" s="6" t="str">
        <f t="shared" si="2"/>
        <v/>
      </c>
      <c r="N49" s="19"/>
      <c r="O49" s="8"/>
      <c r="P49" s="75"/>
      <c r="Q49" s="75"/>
      <c r="R49" s="76" t="str">
        <f t="shared" si="3"/>
        <v/>
      </c>
      <c r="S49" s="76"/>
      <c r="T49" s="77" t="str">
        <f t="shared" si="4"/>
        <v/>
      </c>
      <c r="U49" s="77"/>
    </row>
    <row r="50" spans="2:21" x14ac:dyDescent="0.15">
      <c r="B50" s="19">
        <v>42</v>
      </c>
      <c r="C50" s="74" t="str">
        <f t="shared" si="1"/>
        <v/>
      </c>
      <c r="D50" s="74"/>
      <c r="E50" s="19"/>
      <c r="F50" s="8"/>
      <c r="G50" s="19" t="s">
        <v>4</v>
      </c>
      <c r="H50" s="75"/>
      <c r="I50" s="75"/>
      <c r="J50" s="19"/>
      <c r="K50" s="74" t="str">
        <f t="shared" si="0"/>
        <v/>
      </c>
      <c r="L50" s="74"/>
      <c r="M50" s="6" t="str">
        <f t="shared" si="2"/>
        <v/>
      </c>
      <c r="N50" s="19"/>
      <c r="O50" s="8"/>
      <c r="P50" s="75"/>
      <c r="Q50" s="75"/>
      <c r="R50" s="76" t="str">
        <f t="shared" si="3"/>
        <v/>
      </c>
      <c r="S50" s="76"/>
      <c r="T50" s="77" t="str">
        <f t="shared" si="4"/>
        <v/>
      </c>
      <c r="U50" s="77"/>
    </row>
    <row r="51" spans="2:21" x14ac:dyDescent="0.15">
      <c r="B51" s="19">
        <v>43</v>
      </c>
      <c r="C51" s="74" t="str">
        <f t="shared" si="1"/>
        <v/>
      </c>
      <c r="D51" s="74"/>
      <c r="E51" s="19"/>
      <c r="F51" s="8"/>
      <c r="G51" s="19" t="s">
        <v>3</v>
      </c>
      <c r="H51" s="75"/>
      <c r="I51" s="75"/>
      <c r="J51" s="19"/>
      <c r="K51" s="74" t="str">
        <f t="shared" si="0"/>
        <v/>
      </c>
      <c r="L51" s="74"/>
      <c r="M51" s="6" t="str">
        <f t="shared" si="2"/>
        <v/>
      </c>
      <c r="N51" s="19"/>
      <c r="O51" s="8"/>
      <c r="P51" s="75"/>
      <c r="Q51" s="75"/>
      <c r="R51" s="76" t="str">
        <f t="shared" si="3"/>
        <v/>
      </c>
      <c r="S51" s="76"/>
      <c r="T51" s="77" t="str">
        <f t="shared" si="4"/>
        <v/>
      </c>
      <c r="U51" s="77"/>
    </row>
    <row r="52" spans="2:21" x14ac:dyDescent="0.15">
      <c r="B52" s="19">
        <v>44</v>
      </c>
      <c r="C52" s="74" t="str">
        <f t="shared" si="1"/>
        <v/>
      </c>
      <c r="D52" s="74"/>
      <c r="E52" s="19"/>
      <c r="F52" s="8"/>
      <c r="G52" s="19" t="s">
        <v>3</v>
      </c>
      <c r="H52" s="75"/>
      <c r="I52" s="75"/>
      <c r="J52" s="19"/>
      <c r="K52" s="74" t="str">
        <f t="shared" si="0"/>
        <v/>
      </c>
      <c r="L52" s="74"/>
      <c r="M52" s="6" t="str">
        <f t="shared" si="2"/>
        <v/>
      </c>
      <c r="N52" s="19"/>
      <c r="O52" s="8"/>
      <c r="P52" s="75"/>
      <c r="Q52" s="75"/>
      <c r="R52" s="76" t="str">
        <f t="shared" si="3"/>
        <v/>
      </c>
      <c r="S52" s="76"/>
      <c r="T52" s="77" t="str">
        <f t="shared" si="4"/>
        <v/>
      </c>
      <c r="U52" s="77"/>
    </row>
    <row r="53" spans="2:21" x14ac:dyDescent="0.15">
      <c r="B53" s="19">
        <v>45</v>
      </c>
      <c r="C53" s="74" t="str">
        <f t="shared" si="1"/>
        <v/>
      </c>
      <c r="D53" s="74"/>
      <c r="E53" s="19"/>
      <c r="F53" s="8"/>
      <c r="G53" s="19" t="s">
        <v>4</v>
      </c>
      <c r="H53" s="75"/>
      <c r="I53" s="75"/>
      <c r="J53" s="19"/>
      <c r="K53" s="74" t="str">
        <f t="shared" si="0"/>
        <v/>
      </c>
      <c r="L53" s="74"/>
      <c r="M53" s="6" t="str">
        <f t="shared" si="2"/>
        <v/>
      </c>
      <c r="N53" s="19"/>
      <c r="O53" s="8"/>
      <c r="P53" s="75"/>
      <c r="Q53" s="75"/>
      <c r="R53" s="76" t="str">
        <f t="shared" si="3"/>
        <v/>
      </c>
      <c r="S53" s="76"/>
      <c r="T53" s="77" t="str">
        <f t="shared" si="4"/>
        <v/>
      </c>
      <c r="U53" s="77"/>
    </row>
    <row r="54" spans="2:21" x14ac:dyDescent="0.15">
      <c r="B54" s="19">
        <v>46</v>
      </c>
      <c r="C54" s="74" t="str">
        <f t="shared" si="1"/>
        <v/>
      </c>
      <c r="D54" s="74"/>
      <c r="E54" s="19"/>
      <c r="F54" s="8"/>
      <c r="G54" s="19" t="s">
        <v>4</v>
      </c>
      <c r="H54" s="75"/>
      <c r="I54" s="75"/>
      <c r="J54" s="19"/>
      <c r="K54" s="74" t="str">
        <f t="shared" si="0"/>
        <v/>
      </c>
      <c r="L54" s="74"/>
      <c r="M54" s="6" t="str">
        <f t="shared" si="2"/>
        <v/>
      </c>
      <c r="N54" s="19"/>
      <c r="O54" s="8"/>
      <c r="P54" s="75"/>
      <c r="Q54" s="75"/>
      <c r="R54" s="76" t="str">
        <f t="shared" si="3"/>
        <v/>
      </c>
      <c r="S54" s="76"/>
      <c r="T54" s="77" t="str">
        <f t="shared" si="4"/>
        <v/>
      </c>
      <c r="U54" s="77"/>
    </row>
    <row r="55" spans="2:21" x14ac:dyDescent="0.15">
      <c r="B55" s="19">
        <v>47</v>
      </c>
      <c r="C55" s="74" t="str">
        <f t="shared" si="1"/>
        <v/>
      </c>
      <c r="D55" s="74"/>
      <c r="E55" s="19"/>
      <c r="F55" s="8"/>
      <c r="G55" s="19" t="s">
        <v>3</v>
      </c>
      <c r="H55" s="75"/>
      <c r="I55" s="75"/>
      <c r="J55" s="19"/>
      <c r="K55" s="74" t="str">
        <f t="shared" si="0"/>
        <v/>
      </c>
      <c r="L55" s="74"/>
      <c r="M55" s="6" t="str">
        <f t="shared" si="2"/>
        <v/>
      </c>
      <c r="N55" s="19"/>
      <c r="O55" s="8"/>
      <c r="P55" s="75"/>
      <c r="Q55" s="75"/>
      <c r="R55" s="76" t="str">
        <f t="shared" si="3"/>
        <v/>
      </c>
      <c r="S55" s="76"/>
      <c r="T55" s="77" t="str">
        <f t="shared" si="4"/>
        <v/>
      </c>
      <c r="U55" s="77"/>
    </row>
    <row r="56" spans="2:21" x14ac:dyDescent="0.15">
      <c r="B56" s="19">
        <v>48</v>
      </c>
      <c r="C56" s="74" t="str">
        <f t="shared" si="1"/>
        <v/>
      </c>
      <c r="D56" s="74"/>
      <c r="E56" s="19"/>
      <c r="F56" s="8"/>
      <c r="G56" s="19" t="s">
        <v>3</v>
      </c>
      <c r="H56" s="75"/>
      <c r="I56" s="75"/>
      <c r="J56" s="19"/>
      <c r="K56" s="74" t="str">
        <f t="shared" si="0"/>
        <v/>
      </c>
      <c r="L56" s="74"/>
      <c r="M56" s="6" t="str">
        <f t="shared" si="2"/>
        <v/>
      </c>
      <c r="N56" s="19"/>
      <c r="O56" s="8"/>
      <c r="P56" s="75"/>
      <c r="Q56" s="75"/>
      <c r="R56" s="76" t="str">
        <f t="shared" si="3"/>
        <v/>
      </c>
      <c r="S56" s="76"/>
      <c r="T56" s="77" t="str">
        <f t="shared" si="4"/>
        <v/>
      </c>
      <c r="U56" s="77"/>
    </row>
    <row r="57" spans="2:21" x14ac:dyDescent="0.15">
      <c r="B57" s="19">
        <v>49</v>
      </c>
      <c r="C57" s="74" t="str">
        <f t="shared" si="1"/>
        <v/>
      </c>
      <c r="D57" s="74"/>
      <c r="E57" s="19"/>
      <c r="F57" s="8"/>
      <c r="G57" s="19" t="s">
        <v>3</v>
      </c>
      <c r="H57" s="75"/>
      <c r="I57" s="75"/>
      <c r="J57" s="19"/>
      <c r="K57" s="74" t="str">
        <f t="shared" si="0"/>
        <v/>
      </c>
      <c r="L57" s="74"/>
      <c r="M57" s="6" t="str">
        <f t="shared" si="2"/>
        <v/>
      </c>
      <c r="N57" s="19"/>
      <c r="O57" s="8"/>
      <c r="P57" s="75"/>
      <c r="Q57" s="75"/>
      <c r="R57" s="76" t="str">
        <f t="shared" si="3"/>
        <v/>
      </c>
      <c r="S57" s="76"/>
      <c r="T57" s="77" t="str">
        <f t="shared" si="4"/>
        <v/>
      </c>
      <c r="U57" s="77"/>
    </row>
    <row r="58" spans="2:21" x14ac:dyDescent="0.15">
      <c r="B58" s="19">
        <v>50</v>
      </c>
      <c r="C58" s="74" t="str">
        <f t="shared" si="1"/>
        <v/>
      </c>
      <c r="D58" s="74"/>
      <c r="E58" s="19"/>
      <c r="F58" s="8"/>
      <c r="G58" s="19" t="s">
        <v>3</v>
      </c>
      <c r="H58" s="75"/>
      <c r="I58" s="75"/>
      <c r="J58" s="19"/>
      <c r="K58" s="74" t="str">
        <f t="shared" si="0"/>
        <v/>
      </c>
      <c r="L58" s="74"/>
      <c r="M58" s="6" t="str">
        <f t="shared" si="2"/>
        <v/>
      </c>
      <c r="N58" s="19"/>
      <c r="O58" s="8"/>
      <c r="P58" s="75"/>
      <c r="Q58" s="75"/>
      <c r="R58" s="76" t="str">
        <f t="shared" si="3"/>
        <v/>
      </c>
      <c r="S58" s="76"/>
      <c r="T58" s="77" t="str">
        <f t="shared" si="4"/>
        <v/>
      </c>
      <c r="U58" s="77"/>
    </row>
    <row r="59" spans="2:21" x14ac:dyDescent="0.15">
      <c r="B59" s="19">
        <v>51</v>
      </c>
      <c r="C59" s="74" t="str">
        <f t="shared" si="1"/>
        <v/>
      </c>
      <c r="D59" s="74"/>
      <c r="E59" s="19"/>
      <c r="F59" s="8"/>
      <c r="G59" s="19" t="s">
        <v>3</v>
      </c>
      <c r="H59" s="75"/>
      <c r="I59" s="75"/>
      <c r="J59" s="19"/>
      <c r="K59" s="74" t="str">
        <f t="shared" si="0"/>
        <v/>
      </c>
      <c r="L59" s="74"/>
      <c r="M59" s="6" t="str">
        <f t="shared" si="2"/>
        <v/>
      </c>
      <c r="N59" s="19"/>
      <c r="O59" s="8"/>
      <c r="P59" s="75"/>
      <c r="Q59" s="75"/>
      <c r="R59" s="76" t="str">
        <f t="shared" si="3"/>
        <v/>
      </c>
      <c r="S59" s="76"/>
      <c r="T59" s="77" t="str">
        <f t="shared" si="4"/>
        <v/>
      </c>
      <c r="U59" s="77"/>
    </row>
    <row r="60" spans="2:21" x14ac:dyDescent="0.15">
      <c r="B60" s="19">
        <v>52</v>
      </c>
      <c r="C60" s="74" t="str">
        <f t="shared" si="1"/>
        <v/>
      </c>
      <c r="D60" s="74"/>
      <c r="E60" s="19"/>
      <c r="F60" s="8"/>
      <c r="G60" s="19" t="s">
        <v>3</v>
      </c>
      <c r="H60" s="75"/>
      <c r="I60" s="75"/>
      <c r="J60" s="19"/>
      <c r="K60" s="74" t="str">
        <f t="shared" si="0"/>
        <v/>
      </c>
      <c r="L60" s="74"/>
      <c r="M60" s="6" t="str">
        <f t="shared" si="2"/>
        <v/>
      </c>
      <c r="N60" s="19"/>
      <c r="O60" s="8"/>
      <c r="P60" s="75"/>
      <c r="Q60" s="75"/>
      <c r="R60" s="76" t="str">
        <f t="shared" si="3"/>
        <v/>
      </c>
      <c r="S60" s="76"/>
      <c r="T60" s="77" t="str">
        <f t="shared" si="4"/>
        <v/>
      </c>
      <c r="U60" s="77"/>
    </row>
    <row r="61" spans="2:21" x14ac:dyDescent="0.15">
      <c r="B61" s="19">
        <v>53</v>
      </c>
      <c r="C61" s="74" t="str">
        <f t="shared" si="1"/>
        <v/>
      </c>
      <c r="D61" s="74"/>
      <c r="E61" s="19"/>
      <c r="F61" s="8"/>
      <c r="G61" s="19" t="s">
        <v>3</v>
      </c>
      <c r="H61" s="75"/>
      <c r="I61" s="75"/>
      <c r="J61" s="19"/>
      <c r="K61" s="74" t="str">
        <f t="shared" si="0"/>
        <v/>
      </c>
      <c r="L61" s="74"/>
      <c r="M61" s="6" t="str">
        <f t="shared" si="2"/>
        <v/>
      </c>
      <c r="N61" s="19"/>
      <c r="O61" s="8"/>
      <c r="P61" s="75"/>
      <c r="Q61" s="75"/>
      <c r="R61" s="76" t="str">
        <f t="shared" si="3"/>
        <v/>
      </c>
      <c r="S61" s="76"/>
      <c r="T61" s="77" t="str">
        <f t="shared" si="4"/>
        <v/>
      </c>
      <c r="U61" s="77"/>
    </row>
    <row r="62" spans="2:21" x14ac:dyDescent="0.15">
      <c r="B62" s="19">
        <v>54</v>
      </c>
      <c r="C62" s="74" t="str">
        <f t="shared" si="1"/>
        <v/>
      </c>
      <c r="D62" s="74"/>
      <c r="E62" s="19"/>
      <c r="F62" s="8"/>
      <c r="G62" s="19" t="s">
        <v>3</v>
      </c>
      <c r="H62" s="75"/>
      <c r="I62" s="75"/>
      <c r="J62" s="19"/>
      <c r="K62" s="74" t="str">
        <f t="shared" si="0"/>
        <v/>
      </c>
      <c r="L62" s="74"/>
      <c r="M62" s="6" t="str">
        <f t="shared" si="2"/>
        <v/>
      </c>
      <c r="N62" s="19"/>
      <c r="O62" s="8"/>
      <c r="P62" s="75"/>
      <c r="Q62" s="75"/>
      <c r="R62" s="76" t="str">
        <f t="shared" si="3"/>
        <v/>
      </c>
      <c r="S62" s="76"/>
      <c r="T62" s="77" t="str">
        <f t="shared" si="4"/>
        <v/>
      </c>
      <c r="U62" s="77"/>
    </row>
    <row r="63" spans="2:21" x14ac:dyDescent="0.15">
      <c r="B63" s="19">
        <v>55</v>
      </c>
      <c r="C63" s="74" t="str">
        <f t="shared" si="1"/>
        <v/>
      </c>
      <c r="D63" s="74"/>
      <c r="E63" s="19"/>
      <c r="F63" s="8"/>
      <c r="G63" s="19" t="s">
        <v>4</v>
      </c>
      <c r="H63" s="75"/>
      <c r="I63" s="75"/>
      <c r="J63" s="19"/>
      <c r="K63" s="74" t="str">
        <f t="shared" si="0"/>
        <v/>
      </c>
      <c r="L63" s="74"/>
      <c r="M63" s="6" t="str">
        <f t="shared" si="2"/>
        <v/>
      </c>
      <c r="N63" s="19"/>
      <c r="O63" s="8"/>
      <c r="P63" s="75"/>
      <c r="Q63" s="75"/>
      <c r="R63" s="76" t="str">
        <f t="shared" si="3"/>
        <v/>
      </c>
      <c r="S63" s="76"/>
      <c r="T63" s="77" t="str">
        <f t="shared" si="4"/>
        <v/>
      </c>
      <c r="U63" s="77"/>
    </row>
    <row r="64" spans="2:21" x14ac:dyDescent="0.15">
      <c r="B64" s="19">
        <v>56</v>
      </c>
      <c r="C64" s="74" t="str">
        <f t="shared" si="1"/>
        <v/>
      </c>
      <c r="D64" s="74"/>
      <c r="E64" s="19"/>
      <c r="F64" s="8"/>
      <c r="G64" s="19" t="s">
        <v>3</v>
      </c>
      <c r="H64" s="75"/>
      <c r="I64" s="75"/>
      <c r="J64" s="19"/>
      <c r="K64" s="74" t="str">
        <f t="shared" si="0"/>
        <v/>
      </c>
      <c r="L64" s="74"/>
      <c r="M64" s="6" t="str">
        <f t="shared" si="2"/>
        <v/>
      </c>
      <c r="N64" s="19"/>
      <c r="O64" s="8"/>
      <c r="P64" s="75"/>
      <c r="Q64" s="75"/>
      <c r="R64" s="76" t="str">
        <f t="shared" si="3"/>
        <v/>
      </c>
      <c r="S64" s="76"/>
      <c r="T64" s="77" t="str">
        <f t="shared" si="4"/>
        <v/>
      </c>
      <c r="U64" s="77"/>
    </row>
    <row r="65" spans="2:21" x14ac:dyDescent="0.15">
      <c r="B65" s="19">
        <v>57</v>
      </c>
      <c r="C65" s="74" t="str">
        <f t="shared" si="1"/>
        <v/>
      </c>
      <c r="D65" s="74"/>
      <c r="E65" s="19"/>
      <c r="F65" s="8"/>
      <c r="G65" s="19" t="s">
        <v>3</v>
      </c>
      <c r="H65" s="75"/>
      <c r="I65" s="75"/>
      <c r="J65" s="19"/>
      <c r="K65" s="74" t="str">
        <f t="shared" si="0"/>
        <v/>
      </c>
      <c r="L65" s="74"/>
      <c r="M65" s="6" t="str">
        <f t="shared" si="2"/>
        <v/>
      </c>
      <c r="N65" s="19"/>
      <c r="O65" s="8"/>
      <c r="P65" s="75"/>
      <c r="Q65" s="75"/>
      <c r="R65" s="76" t="str">
        <f t="shared" si="3"/>
        <v/>
      </c>
      <c r="S65" s="76"/>
      <c r="T65" s="77" t="str">
        <f t="shared" si="4"/>
        <v/>
      </c>
      <c r="U65" s="77"/>
    </row>
    <row r="66" spans="2:21" x14ac:dyDescent="0.15">
      <c r="B66" s="19">
        <v>58</v>
      </c>
      <c r="C66" s="74" t="str">
        <f t="shared" si="1"/>
        <v/>
      </c>
      <c r="D66" s="74"/>
      <c r="E66" s="19"/>
      <c r="F66" s="8"/>
      <c r="G66" s="19" t="s">
        <v>3</v>
      </c>
      <c r="H66" s="75"/>
      <c r="I66" s="75"/>
      <c r="J66" s="19"/>
      <c r="K66" s="74" t="str">
        <f t="shared" si="0"/>
        <v/>
      </c>
      <c r="L66" s="74"/>
      <c r="M66" s="6" t="str">
        <f t="shared" si="2"/>
        <v/>
      </c>
      <c r="N66" s="19"/>
      <c r="O66" s="8"/>
      <c r="P66" s="75"/>
      <c r="Q66" s="75"/>
      <c r="R66" s="76" t="str">
        <f t="shared" si="3"/>
        <v/>
      </c>
      <c r="S66" s="76"/>
      <c r="T66" s="77" t="str">
        <f t="shared" si="4"/>
        <v/>
      </c>
      <c r="U66" s="77"/>
    </row>
    <row r="67" spans="2:21" x14ac:dyDescent="0.15">
      <c r="B67" s="19">
        <v>59</v>
      </c>
      <c r="C67" s="74" t="str">
        <f t="shared" si="1"/>
        <v/>
      </c>
      <c r="D67" s="74"/>
      <c r="E67" s="19"/>
      <c r="F67" s="8"/>
      <c r="G67" s="19" t="s">
        <v>3</v>
      </c>
      <c r="H67" s="75"/>
      <c r="I67" s="75"/>
      <c r="J67" s="19"/>
      <c r="K67" s="74" t="str">
        <f t="shared" si="0"/>
        <v/>
      </c>
      <c r="L67" s="74"/>
      <c r="M67" s="6" t="str">
        <f t="shared" si="2"/>
        <v/>
      </c>
      <c r="N67" s="19"/>
      <c r="O67" s="8"/>
      <c r="P67" s="75"/>
      <c r="Q67" s="75"/>
      <c r="R67" s="76" t="str">
        <f t="shared" si="3"/>
        <v/>
      </c>
      <c r="S67" s="76"/>
      <c r="T67" s="77" t="str">
        <f t="shared" si="4"/>
        <v/>
      </c>
      <c r="U67" s="77"/>
    </row>
    <row r="68" spans="2:21" x14ac:dyDescent="0.15">
      <c r="B68" s="19">
        <v>60</v>
      </c>
      <c r="C68" s="74" t="str">
        <f t="shared" si="1"/>
        <v/>
      </c>
      <c r="D68" s="74"/>
      <c r="E68" s="19"/>
      <c r="F68" s="8"/>
      <c r="G68" s="19" t="s">
        <v>4</v>
      </c>
      <c r="H68" s="75"/>
      <c r="I68" s="75"/>
      <c r="J68" s="19"/>
      <c r="K68" s="74" t="str">
        <f t="shared" si="0"/>
        <v/>
      </c>
      <c r="L68" s="74"/>
      <c r="M68" s="6" t="str">
        <f t="shared" si="2"/>
        <v/>
      </c>
      <c r="N68" s="19"/>
      <c r="O68" s="8"/>
      <c r="P68" s="75"/>
      <c r="Q68" s="75"/>
      <c r="R68" s="76" t="str">
        <f t="shared" si="3"/>
        <v/>
      </c>
      <c r="S68" s="76"/>
      <c r="T68" s="77" t="str">
        <f t="shared" si="4"/>
        <v/>
      </c>
      <c r="U68" s="77"/>
    </row>
    <row r="69" spans="2:21" x14ac:dyDescent="0.15">
      <c r="B69" s="19">
        <v>61</v>
      </c>
      <c r="C69" s="74" t="str">
        <f t="shared" si="1"/>
        <v/>
      </c>
      <c r="D69" s="74"/>
      <c r="E69" s="19"/>
      <c r="F69" s="8"/>
      <c r="G69" s="19" t="s">
        <v>4</v>
      </c>
      <c r="H69" s="75"/>
      <c r="I69" s="75"/>
      <c r="J69" s="19"/>
      <c r="K69" s="74" t="str">
        <f t="shared" si="0"/>
        <v/>
      </c>
      <c r="L69" s="74"/>
      <c r="M69" s="6" t="str">
        <f t="shared" si="2"/>
        <v/>
      </c>
      <c r="N69" s="19"/>
      <c r="O69" s="8"/>
      <c r="P69" s="75"/>
      <c r="Q69" s="75"/>
      <c r="R69" s="76" t="str">
        <f t="shared" si="3"/>
        <v/>
      </c>
      <c r="S69" s="76"/>
      <c r="T69" s="77" t="str">
        <f t="shared" si="4"/>
        <v/>
      </c>
      <c r="U69" s="77"/>
    </row>
    <row r="70" spans="2:21" x14ac:dyDescent="0.15">
      <c r="B70" s="19">
        <v>62</v>
      </c>
      <c r="C70" s="74" t="str">
        <f t="shared" si="1"/>
        <v/>
      </c>
      <c r="D70" s="74"/>
      <c r="E70" s="19"/>
      <c r="F70" s="8"/>
      <c r="G70" s="19" t="s">
        <v>3</v>
      </c>
      <c r="H70" s="75"/>
      <c r="I70" s="75"/>
      <c r="J70" s="19"/>
      <c r="K70" s="74" t="str">
        <f t="shared" si="0"/>
        <v/>
      </c>
      <c r="L70" s="74"/>
      <c r="M70" s="6" t="str">
        <f t="shared" si="2"/>
        <v/>
      </c>
      <c r="N70" s="19"/>
      <c r="O70" s="8"/>
      <c r="P70" s="75"/>
      <c r="Q70" s="75"/>
      <c r="R70" s="76" t="str">
        <f t="shared" si="3"/>
        <v/>
      </c>
      <c r="S70" s="76"/>
      <c r="T70" s="77" t="str">
        <f t="shared" si="4"/>
        <v/>
      </c>
      <c r="U70" s="77"/>
    </row>
    <row r="71" spans="2:21" x14ac:dyDescent="0.15">
      <c r="B71" s="19">
        <v>63</v>
      </c>
      <c r="C71" s="74" t="str">
        <f t="shared" si="1"/>
        <v/>
      </c>
      <c r="D71" s="74"/>
      <c r="E71" s="19"/>
      <c r="F71" s="8"/>
      <c r="G71" s="19" t="s">
        <v>4</v>
      </c>
      <c r="H71" s="75"/>
      <c r="I71" s="75"/>
      <c r="J71" s="19"/>
      <c r="K71" s="74" t="str">
        <f t="shared" si="0"/>
        <v/>
      </c>
      <c r="L71" s="74"/>
      <c r="M71" s="6" t="str">
        <f t="shared" si="2"/>
        <v/>
      </c>
      <c r="N71" s="19"/>
      <c r="O71" s="8"/>
      <c r="P71" s="75"/>
      <c r="Q71" s="75"/>
      <c r="R71" s="76" t="str">
        <f t="shared" si="3"/>
        <v/>
      </c>
      <c r="S71" s="76"/>
      <c r="T71" s="77" t="str">
        <f t="shared" si="4"/>
        <v/>
      </c>
      <c r="U71" s="77"/>
    </row>
    <row r="72" spans="2:21" x14ac:dyDescent="0.15">
      <c r="B72" s="19">
        <v>64</v>
      </c>
      <c r="C72" s="74" t="str">
        <f t="shared" si="1"/>
        <v/>
      </c>
      <c r="D72" s="74"/>
      <c r="E72" s="19"/>
      <c r="F72" s="8"/>
      <c r="G72" s="19" t="s">
        <v>3</v>
      </c>
      <c r="H72" s="75"/>
      <c r="I72" s="75"/>
      <c r="J72" s="19"/>
      <c r="K72" s="74" t="str">
        <f t="shared" si="0"/>
        <v/>
      </c>
      <c r="L72" s="74"/>
      <c r="M72" s="6" t="str">
        <f t="shared" si="2"/>
        <v/>
      </c>
      <c r="N72" s="19"/>
      <c r="O72" s="8"/>
      <c r="P72" s="75"/>
      <c r="Q72" s="75"/>
      <c r="R72" s="76" t="str">
        <f t="shared" si="3"/>
        <v/>
      </c>
      <c r="S72" s="76"/>
      <c r="T72" s="77" t="str">
        <f t="shared" si="4"/>
        <v/>
      </c>
      <c r="U72" s="77"/>
    </row>
    <row r="73" spans="2:21" x14ac:dyDescent="0.15">
      <c r="B73" s="19">
        <v>65</v>
      </c>
      <c r="C73" s="74" t="str">
        <f t="shared" si="1"/>
        <v/>
      </c>
      <c r="D73" s="74"/>
      <c r="E73" s="19"/>
      <c r="F73" s="8"/>
      <c r="G73" s="19" t="s">
        <v>4</v>
      </c>
      <c r="H73" s="75"/>
      <c r="I73" s="75"/>
      <c r="J73" s="19"/>
      <c r="K73" s="74" t="str">
        <f t="shared" ref="K73:K108" si="5">IF(F73="","",C73*0.03)</f>
        <v/>
      </c>
      <c r="L73" s="74"/>
      <c r="M73" s="6" t="str">
        <f t="shared" si="2"/>
        <v/>
      </c>
      <c r="N73" s="19"/>
      <c r="O73" s="8"/>
      <c r="P73" s="75"/>
      <c r="Q73" s="75"/>
      <c r="R73" s="76" t="str">
        <f t="shared" si="3"/>
        <v/>
      </c>
      <c r="S73" s="76"/>
      <c r="T73" s="77" t="str">
        <f t="shared" si="4"/>
        <v/>
      </c>
      <c r="U73" s="77"/>
    </row>
    <row r="74" spans="2:21" x14ac:dyDescent="0.15">
      <c r="B74" s="19">
        <v>66</v>
      </c>
      <c r="C74" s="74" t="str">
        <f t="shared" ref="C74:C108" si="6">IF(R73="","",C73+R73)</f>
        <v/>
      </c>
      <c r="D74" s="74"/>
      <c r="E74" s="19"/>
      <c r="F74" s="8"/>
      <c r="G74" s="19" t="s">
        <v>4</v>
      </c>
      <c r="H74" s="75"/>
      <c r="I74" s="75"/>
      <c r="J74" s="19"/>
      <c r="K74" s="74" t="str">
        <f t="shared" si="5"/>
        <v/>
      </c>
      <c r="L74" s="74"/>
      <c r="M74" s="6" t="str">
        <f t="shared" ref="M74:M108" si="7">IF(J74="","",(K74/J74)/1000)</f>
        <v/>
      </c>
      <c r="N74" s="19"/>
      <c r="O74" s="8"/>
      <c r="P74" s="75"/>
      <c r="Q74" s="75"/>
      <c r="R74" s="76" t="str">
        <f t="shared" ref="R74:R108" si="8">IF(O74="","",(IF(G74="売",H74-P74,P74-H74))*M74*100000)</f>
        <v/>
      </c>
      <c r="S74" s="76"/>
      <c r="T74" s="77" t="str">
        <f t="shared" ref="T74:T108" si="9">IF(O74="","",IF(R74&lt;0,J74*(-1),IF(G74="買",(P74-H74)*100,(H74-P74)*100)))</f>
        <v/>
      </c>
      <c r="U74" s="77"/>
    </row>
    <row r="75" spans="2:21" x14ac:dyDescent="0.15">
      <c r="B75" s="19">
        <v>67</v>
      </c>
      <c r="C75" s="74" t="str">
        <f t="shared" si="6"/>
        <v/>
      </c>
      <c r="D75" s="74"/>
      <c r="E75" s="19"/>
      <c r="F75" s="8"/>
      <c r="G75" s="19" t="s">
        <v>3</v>
      </c>
      <c r="H75" s="75"/>
      <c r="I75" s="75"/>
      <c r="J75" s="19"/>
      <c r="K75" s="74" t="str">
        <f t="shared" si="5"/>
        <v/>
      </c>
      <c r="L75" s="74"/>
      <c r="M75" s="6" t="str">
        <f t="shared" si="7"/>
        <v/>
      </c>
      <c r="N75" s="19"/>
      <c r="O75" s="8"/>
      <c r="P75" s="75"/>
      <c r="Q75" s="75"/>
      <c r="R75" s="76" t="str">
        <f t="shared" si="8"/>
        <v/>
      </c>
      <c r="S75" s="76"/>
      <c r="T75" s="77" t="str">
        <f t="shared" si="9"/>
        <v/>
      </c>
      <c r="U75" s="77"/>
    </row>
    <row r="76" spans="2:21" x14ac:dyDescent="0.15">
      <c r="B76" s="19">
        <v>68</v>
      </c>
      <c r="C76" s="74" t="str">
        <f t="shared" si="6"/>
        <v/>
      </c>
      <c r="D76" s="74"/>
      <c r="E76" s="19"/>
      <c r="F76" s="8"/>
      <c r="G76" s="19" t="s">
        <v>3</v>
      </c>
      <c r="H76" s="75"/>
      <c r="I76" s="75"/>
      <c r="J76" s="19"/>
      <c r="K76" s="74" t="str">
        <f t="shared" si="5"/>
        <v/>
      </c>
      <c r="L76" s="74"/>
      <c r="M76" s="6" t="str">
        <f t="shared" si="7"/>
        <v/>
      </c>
      <c r="N76" s="19"/>
      <c r="O76" s="8"/>
      <c r="P76" s="75"/>
      <c r="Q76" s="75"/>
      <c r="R76" s="76" t="str">
        <f t="shared" si="8"/>
        <v/>
      </c>
      <c r="S76" s="76"/>
      <c r="T76" s="77" t="str">
        <f t="shared" si="9"/>
        <v/>
      </c>
      <c r="U76" s="77"/>
    </row>
    <row r="77" spans="2:21" x14ac:dyDescent="0.15">
      <c r="B77" s="19">
        <v>69</v>
      </c>
      <c r="C77" s="74" t="str">
        <f t="shared" si="6"/>
        <v/>
      </c>
      <c r="D77" s="74"/>
      <c r="E77" s="19"/>
      <c r="F77" s="8"/>
      <c r="G77" s="19" t="s">
        <v>3</v>
      </c>
      <c r="H77" s="75"/>
      <c r="I77" s="75"/>
      <c r="J77" s="19"/>
      <c r="K77" s="74" t="str">
        <f t="shared" si="5"/>
        <v/>
      </c>
      <c r="L77" s="74"/>
      <c r="M77" s="6" t="str">
        <f t="shared" si="7"/>
        <v/>
      </c>
      <c r="N77" s="19"/>
      <c r="O77" s="8"/>
      <c r="P77" s="75"/>
      <c r="Q77" s="75"/>
      <c r="R77" s="76" t="str">
        <f t="shared" si="8"/>
        <v/>
      </c>
      <c r="S77" s="76"/>
      <c r="T77" s="77" t="str">
        <f t="shared" si="9"/>
        <v/>
      </c>
      <c r="U77" s="77"/>
    </row>
    <row r="78" spans="2:21" x14ac:dyDescent="0.15">
      <c r="B78" s="19">
        <v>70</v>
      </c>
      <c r="C78" s="74" t="str">
        <f t="shared" si="6"/>
        <v/>
      </c>
      <c r="D78" s="74"/>
      <c r="E78" s="19"/>
      <c r="F78" s="8"/>
      <c r="G78" s="19" t="s">
        <v>4</v>
      </c>
      <c r="H78" s="75"/>
      <c r="I78" s="75"/>
      <c r="J78" s="19"/>
      <c r="K78" s="74" t="str">
        <f t="shared" si="5"/>
        <v/>
      </c>
      <c r="L78" s="74"/>
      <c r="M78" s="6" t="str">
        <f t="shared" si="7"/>
        <v/>
      </c>
      <c r="N78" s="19"/>
      <c r="O78" s="8"/>
      <c r="P78" s="75"/>
      <c r="Q78" s="75"/>
      <c r="R78" s="76" t="str">
        <f t="shared" si="8"/>
        <v/>
      </c>
      <c r="S78" s="76"/>
      <c r="T78" s="77" t="str">
        <f t="shared" si="9"/>
        <v/>
      </c>
      <c r="U78" s="77"/>
    </row>
    <row r="79" spans="2:21" x14ac:dyDescent="0.15">
      <c r="B79" s="19">
        <v>71</v>
      </c>
      <c r="C79" s="74" t="str">
        <f t="shared" si="6"/>
        <v/>
      </c>
      <c r="D79" s="74"/>
      <c r="E79" s="19"/>
      <c r="F79" s="8"/>
      <c r="G79" s="19" t="s">
        <v>3</v>
      </c>
      <c r="H79" s="75"/>
      <c r="I79" s="75"/>
      <c r="J79" s="19"/>
      <c r="K79" s="74" t="str">
        <f t="shared" si="5"/>
        <v/>
      </c>
      <c r="L79" s="74"/>
      <c r="M79" s="6" t="str">
        <f t="shared" si="7"/>
        <v/>
      </c>
      <c r="N79" s="19"/>
      <c r="O79" s="8"/>
      <c r="P79" s="75"/>
      <c r="Q79" s="75"/>
      <c r="R79" s="76" t="str">
        <f t="shared" si="8"/>
        <v/>
      </c>
      <c r="S79" s="76"/>
      <c r="T79" s="77" t="str">
        <f t="shared" si="9"/>
        <v/>
      </c>
      <c r="U79" s="77"/>
    </row>
    <row r="80" spans="2:21" x14ac:dyDescent="0.15">
      <c r="B80" s="19">
        <v>72</v>
      </c>
      <c r="C80" s="74" t="str">
        <f t="shared" si="6"/>
        <v/>
      </c>
      <c r="D80" s="74"/>
      <c r="E80" s="19"/>
      <c r="F80" s="8"/>
      <c r="G80" s="19" t="s">
        <v>4</v>
      </c>
      <c r="H80" s="75"/>
      <c r="I80" s="75"/>
      <c r="J80" s="19"/>
      <c r="K80" s="74" t="str">
        <f t="shared" si="5"/>
        <v/>
      </c>
      <c r="L80" s="74"/>
      <c r="M80" s="6" t="str">
        <f t="shared" si="7"/>
        <v/>
      </c>
      <c r="N80" s="19"/>
      <c r="O80" s="8"/>
      <c r="P80" s="75"/>
      <c r="Q80" s="75"/>
      <c r="R80" s="76" t="str">
        <f t="shared" si="8"/>
        <v/>
      </c>
      <c r="S80" s="76"/>
      <c r="T80" s="77" t="str">
        <f t="shared" si="9"/>
        <v/>
      </c>
      <c r="U80" s="77"/>
    </row>
    <row r="81" spans="2:21" x14ac:dyDescent="0.15">
      <c r="B81" s="19">
        <v>73</v>
      </c>
      <c r="C81" s="74" t="str">
        <f t="shared" si="6"/>
        <v/>
      </c>
      <c r="D81" s="74"/>
      <c r="E81" s="19"/>
      <c r="F81" s="8"/>
      <c r="G81" s="19" t="s">
        <v>3</v>
      </c>
      <c r="H81" s="75"/>
      <c r="I81" s="75"/>
      <c r="J81" s="19"/>
      <c r="K81" s="74" t="str">
        <f t="shared" si="5"/>
        <v/>
      </c>
      <c r="L81" s="74"/>
      <c r="M81" s="6" t="str">
        <f t="shared" si="7"/>
        <v/>
      </c>
      <c r="N81" s="19"/>
      <c r="O81" s="8"/>
      <c r="P81" s="75"/>
      <c r="Q81" s="75"/>
      <c r="R81" s="76" t="str">
        <f t="shared" si="8"/>
        <v/>
      </c>
      <c r="S81" s="76"/>
      <c r="T81" s="77" t="str">
        <f t="shared" si="9"/>
        <v/>
      </c>
      <c r="U81" s="77"/>
    </row>
    <row r="82" spans="2:21" x14ac:dyDescent="0.15">
      <c r="B82" s="19">
        <v>74</v>
      </c>
      <c r="C82" s="74" t="str">
        <f t="shared" si="6"/>
        <v/>
      </c>
      <c r="D82" s="74"/>
      <c r="E82" s="19"/>
      <c r="F82" s="8"/>
      <c r="G82" s="19" t="s">
        <v>3</v>
      </c>
      <c r="H82" s="75"/>
      <c r="I82" s="75"/>
      <c r="J82" s="19"/>
      <c r="K82" s="74" t="str">
        <f t="shared" si="5"/>
        <v/>
      </c>
      <c r="L82" s="74"/>
      <c r="M82" s="6" t="str">
        <f t="shared" si="7"/>
        <v/>
      </c>
      <c r="N82" s="19"/>
      <c r="O82" s="8"/>
      <c r="P82" s="75"/>
      <c r="Q82" s="75"/>
      <c r="R82" s="76" t="str">
        <f t="shared" si="8"/>
        <v/>
      </c>
      <c r="S82" s="76"/>
      <c r="T82" s="77" t="str">
        <f t="shared" si="9"/>
        <v/>
      </c>
      <c r="U82" s="77"/>
    </row>
    <row r="83" spans="2:21" x14ac:dyDescent="0.15">
      <c r="B83" s="19">
        <v>75</v>
      </c>
      <c r="C83" s="74" t="str">
        <f t="shared" si="6"/>
        <v/>
      </c>
      <c r="D83" s="74"/>
      <c r="E83" s="19"/>
      <c r="F83" s="8"/>
      <c r="G83" s="19" t="s">
        <v>3</v>
      </c>
      <c r="H83" s="75"/>
      <c r="I83" s="75"/>
      <c r="J83" s="19"/>
      <c r="K83" s="74" t="str">
        <f t="shared" si="5"/>
        <v/>
      </c>
      <c r="L83" s="74"/>
      <c r="M83" s="6" t="str">
        <f t="shared" si="7"/>
        <v/>
      </c>
      <c r="N83" s="19"/>
      <c r="O83" s="8"/>
      <c r="P83" s="75"/>
      <c r="Q83" s="75"/>
      <c r="R83" s="76" t="str">
        <f t="shared" si="8"/>
        <v/>
      </c>
      <c r="S83" s="76"/>
      <c r="T83" s="77" t="str">
        <f t="shared" si="9"/>
        <v/>
      </c>
      <c r="U83" s="77"/>
    </row>
    <row r="84" spans="2:21" x14ac:dyDescent="0.15">
      <c r="B84" s="19">
        <v>76</v>
      </c>
      <c r="C84" s="74" t="str">
        <f t="shared" si="6"/>
        <v/>
      </c>
      <c r="D84" s="74"/>
      <c r="E84" s="19"/>
      <c r="F84" s="8"/>
      <c r="G84" s="19" t="s">
        <v>3</v>
      </c>
      <c r="H84" s="75"/>
      <c r="I84" s="75"/>
      <c r="J84" s="19"/>
      <c r="K84" s="74" t="str">
        <f t="shared" si="5"/>
        <v/>
      </c>
      <c r="L84" s="74"/>
      <c r="M84" s="6" t="str">
        <f t="shared" si="7"/>
        <v/>
      </c>
      <c r="N84" s="19"/>
      <c r="O84" s="8"/>
      <c r="P84" s="75"/>
      <c r="Q84" s="75"/>
      <c r="R84" s="76" t="str">
        <f t="shared" si="8"/>
        <v/>
      </c>
      <c r="S84" s="76"/>
      <c r="T84" s="77" t="str">
        <f t="shared" si="9"/>
        <v/>
      </c>
      <c r="U84" s="77"/>
    </row>
    <row r="85" spans="2:21" x14ac:dyDescent="0.15">
      <c r="B85" s="19">
        <v>77</v>
      </c>
      <c r="C85" s="74" t="str">
        <f t="shared" si="6"/>
        <v/>
      </c>
      <c r="D85" s="74"/>
      <c r="E85" s="19"/>
      <c r="F85" s="8"/>
      <c r="G85" s="19" t="s">
        <v>4</v>
      </c>
      <c r="H85" s="75"/>
      <c r="I85" s="75"/>
      <c r="J85" s="19"/>
      <c r="K85" s="74" t="str">
        <f t="shared" si="5"/>
        <v/>
      </c>
      <c r="L85" s="74"/>
      <c r="M85" s="6" t="str">
        <f t="shared" si="7"/>
        <v/>
      </c>
      <c r="N85" s="19"/>
      <c r="O85" s="8"/>
      <c r="P85" s="75"/>
      <c r="Q85" s="75"/>
      <c r="R85" s="76" t="str">
        <f t="shared" si="8"/>
        <v/>
      </c>
      <c r="S85" s="76"/>
      <c r="T85" s="77" t="str">
        <f t="shared" si="9"/>
        <v/>
      </c>
      <c r="U85" s="77"/>
    </row>
    <row r="86" spans="2:21" x14ac:dyDescent="0.15">
      <c r="B86" s="19">
        <v>78</v>
      </c>
      <c r="C86" s="74" t="str">
        <f t="shared" si="6"/>
        <v/>
      </c>
      <c r="D86" s="74"/>
      <c r="E86" s="19"/>
      <c r="F86" s="8"/>
      <c r="G86" s="19" t="s">
        <v>3</v>
      </c>
      <c r="H86" s="75"/>
      <c r="I86" s="75"/>
      <c r="J86" s="19"/>
      <c r="K86" s="74" t="str">
        <f t="shared" si="5"/>
        <v/>
      </c>
      <c r="L86" s="74"/>
      <c r="M86" s="6" t="str">
        <f t="shared" si="7"/>
        <v/>
      </c>
      <c r="N86" s="19"/>
      <c r="O86" s="8"/>
      <c r="P86" s="75"/>
      <c r="Q86" s="75"/>
      <c r="R86" s="76" t="str">
        <f t="shared" si="8"/>
        <v/>
      </c>
      <c r="S86" s="76"/>
      <c r="T86" s="77" t="str">
        <f t="shared" si="9"/>
        <v/>
      </c>
      <c r="U86" s="77"/>
    </row>
    <row r="87" spans="2:21" x14ac:dyDescent="0.15">
      <c r="B87" s="19">
        <v>79</v>
      </c>
      <c r="C87" s="74" t="str">
        <f t="shared" si="6"/>
        <v/>
      </c>
      <c r="D87" s="74"/>
      <c r="E87" s="19"/>
      <c r="F87" s="8"/>
      <c r="G87" s="19" t="s">
        <v>4</v>
      </c>
      <c r="H87" s="75"/>
      <c r="I87" s="75"/>
      <c r="J87" s="19"/>
      <c r="K87" s="74" t="str">
        <f t="shared" si="5"/>
        <v/>
      </c>
      <c r="L87" s="74"/>
      <c r="M87" s="6" t="str">
        <f t="shared" si="7"/>
        <v/>
      </c>
      <c r="N87" s="19"/>
      <c r="O87" s="8"/>
      <c r="P87" s="75"/>
      <c r="Q87" s="75"/>
      <c r="R87" s="76" t="str">
        <f t="shared" si="8"/>
        <v/>
      </c>
      <c r="S87" s="76"/>
      <c r="T87" s="77" t="str">
        <f t="shared" si="9"/>
        <v/>
      </c>
      <c r="U87" s="77"/>
    </row>
    <row r="88" spans="2:21" x14ac:dyDescent="0.15">
      <c r="B88" s="19">
        <v>80</v>
      </c>
      <c r="C88" s="74" t="str">
        <f t="shared" si="6"/>
        <v/>
      </c>
      <c r="D88" s="74"/>
      <c r="E88" s="19"/>
      <c r="F88" s="8"/>
      <c r="G88" s="19" t="s">
        <v>4</v>
      </c>
      <c r="H88" s="75"/>
      <c r="I88" s="75"/>
      <c r="J88" s="19"/>
      <c r="K88" s="74" t="str">
        <f t="shared" si="5"/>
        <v/>
      </c>
      <c r="L88" s="74"/>
      <c r="M88" s="6" t="str">
        <f t="shared" si="7"/>
        <v/>
      </c>
      <c r="N88" s="19"/>
      <c r="O88" s="8"/>
      <c r="P88" s="75"/>
      <c r="Q88" s="75"/>
      <c r="R88" s="76" t="str">
        <f t="shared" si="8"/>
        <v/>
      </c>
      <c r="S88" s="76"/>
      <c r="T88" s="77" t="str">
        <f t="shared" si="9"/>
        <v/>
      </c>
      <c r="U88" s="77"/>
    </row>
    <row r="89" spans="2:21" x14ac:dyDescent="0.15">
      <c r="B89" s="19">
        <v>81</v>
      </c>
      <c r="C89" s="74" t="str">
        <f t="shared" si="6"/>
        <v/>
      </c>
      <c r="D89" s="74"/>
      <c r="E89" s="19"/>
      <c r="F89" s="8"/>
      <c r="G89" s="19" t="s">
        <v>4</v>
      </c>
      <c r="H89" s="75"/>
      <c r="I89" s="75"/>
      <c r="J89" s="19"/>
      <c r="K89" s="74" t="str">
        <f t="shared" si="5"/>
        <v/>
      </c>
      <c r="L89" s="74"/>
      <c r="M89" s="6" t="str">
        <f t="shared" si="7"/>
        <v/>
      </c>
      <c r="N89" s="19"/>
      <c r="O89" s="8"/>
      <c r="P89" s="75"/>
      <c r="Q89" s="75"/>
      <c r="R89" s="76" t="str">
        <f t="shared" si="8"/>
        <v/>
      </c>
      <c r="S89" s="76"/>
      <c r="T89" s="77" t="str">
        <f t="shared" si="9"/>
        <v/>
      </c>
      <c r="U89" s="77"/>
    </row>
    <row r="90" spans="2:21" x14ac:dyDescent="0.15">
      <c r="B90" s="19">
        <v>82</v>
      </c>
      <c r="C90" s="74" t="str">
        <f t="shared" si="6"/>
        <v/>
      </c>
      <c r="D90" s="74"/>
      <c r="E90" s="19"/>
      <c r="F90" s="8"/>
      <c r="G90" s="19" t="s">
        <v>4</v>
      </c>
      <c r="H90" s="75"/>
      <c r="I90" s="75"/>
      <c r="J90" s="19"/>
      <c r="K90" s="74" t="str">
        <f t="shared" si="5"/>
        <v/>
      </c>
      <c r="L90" s="74"/>
      <c r="M90" s="6" t="str">
        <f t="shared" si="7"/>
        <v/>
      </c>
      <c r="N90" s="19"/>
      <c r="O90" s="8"/>
      <c r="P90" s="75"/>
      <c r="Q90" s="75"/>
      <c r="R90" s="76" t="str">
        <f t="shared" si="8"/>
        <v/>
      </c>
      <c r="S90" s="76"/>
      <c r="T90" s="77" t="str">
        <f t="shared" si="9"/>
        <v/>
      </c>
      <c r="U90" s="77"/>
    </row>
    <row r="91" spans="2:21" x14ac:dyDescent="0.15">
      <c r="B91" s="19">
        <v>83</v>
      </c>
      <c r="C91" s="74" t="str">
        <f t="shared" si="6"/>
        <v/>
      </c>
      <c r="D91" s="74"/>
      <c r="E91" s="19"/>
      <c r="F91" s="8"/>
      <c r="G91" s="19" t="s">
        <v>4</v>
      </c>
      <c r="H91" s="75"/>
      <c r="I91" s="75"/>
      <c r="J91" s="19"/>
      <c r="K91" s="74" t="str">
        <f t="shared" si="5"/>
        <v/>
      </c>
      <c r="L91" s="74"/>
      <c r="M91" s="6" t="str">
        <f t="shared" si="7"/>
        <v/>
      </c>
      <c r="N91" s="19"/>
      <c r="O91" s="8"/>
      <c r="P91" s="75"/>
      <c r="Q91" s="75"/>
      <c r="R91" s="76" t="str">
        <f t="shared" si="8"/>
        <v/>
      </c>
      <c r="S91" s="76"/>
      <c r="T91" s="77" t="str">
        <f t="shared" si="9"/>
        <v/>
      </c>
      <c r="U91" s="77"/>
    </row>
    <row r="92" spans="2:21" x14ac:dyDescent="0.15">
      <c r="B92" s="19">
        <v>84</v>
      </c>
      <c r="C92" s="74" t="str">
        <f t="shared" si="6"/>
        <v/>
      </c>
      <c r="D92" s="74"/>
      <c r="E92" s="19"/>
      <c r="F92" s="8"/>
      <c r="G92" s="19" t="s">
        <v>3</v>
      </c>
      <c r="H92" s="75"/>
      <c r="I92" s="75"/>
      <c r="J92" s="19"/>
      <c r="K92" s="74" t="str">
        <f t="shared" si="5"/>
        <v/>
      </c>
      <c r="L92" s="74"/>
      <c r="M92" s="6" t="str">
        <f t="shared" si="7"/>
        <v/>
      </c>
      <c r="N92" s="19"/>
      <c r="O92" s="8"/>
      <c r="P92" s="75"/>
      <c r="Q92" s="75"/>
      <c r="R92" s="76" t="str">
        <f t="shared" si="8"/>
        <v/>
      </c>
      <c r="S92" s="76"/>
      <c r="T92" s="77" t="str">
        <f t="shared" si="9"/>
        <v/>
      </c>
      <c r="U92" s="77"/>
    </row>
    <row r="93" spans="2:21" x14ac:dyDescent="0.15">
      <c r="B93" s="19">
        <v>85</v>
      </c>
      <c r="C93" s="74" t="str">
        <f t="shared" si="6"/>
        <v/>
      </c>
      <c r="D93" s="74"/>
      <c r="E93" s="19"/>
      <c r="F93" s="8"/>
      <c r="G93" s="19" t="s">
        <v>4</v>
      </c>
      <c r="H93" s="75"/>
      <c r="I93" s="75"/>
      <c r="J93" s="19"/>
      <c r="K93" s="74" t="str">
        <f t="shared" si="5"/>
        <v/>
      </c>
      <c r="L93" s="74"/>
      <c r="M93" s="6" t="str">
        <f t="shared" si="7"/>
        <v/>
      </c>
      <c r="N93" s="19"/>
      <c r="O93" s="8"/>
      <c r="P93" s="75"/>
      <c r="Q93" s="75"/>
      <c r="R93" s="76" t="str">
        <f t="shared" si="8"/>
        <v/>
      </c>
      <c r="S93" s="76"/>
      <c r="T93" s="77" t="str">
        <f t="shared" si="9"/>
        <v/>
      </c>
      <c r="U93" s="77"/>
    </row>
    <row r="94" spans="2:21" x14ac:dyDescent="0.15">
      <c r="B94" s="19">
        <v>86</v>
      </c>
      <c r="C94" s="74" t="str">
        <f t="shared" si="6"/>
        <v/>
      </c>
      <c r="D94" s="74"/>
      <c r="E94" s="19"/>
      <c r="F94" s="8"/>
      <c r="G94" s="19" t="s">
        <v>3</v>
      </c>
      <c r="H94" s="75"/>
      <c r="I94" s="75"/>
      <c r="J94" s="19"/>
      <c r="K94" s="74" t="str">
        <f t="shared" si="5"/>
        <v/>
      </c>
      <c r="L94" s="74"/>
      <c r="M94" s="6" t="str">
        <f t="shared" si="7"/>
        <v/>
      </c>
      <c r="N94" s="19"/>
      <c r="O94" s="8"/>
      <c r="P94" s="75"/>
      <c r="Q94" s="75"/>
      <c r="R94" s="76" t="str">
        <f t="shared" si="8"/>
        <v/>
      </c>
      <c r="S94" s="76"/>
      <c r="T94" s="77" t="str">
        <f t="shared" si="9"/>
        <v/>
      </c>
      <c r="U94" s="77"/>
    </row>
    <row r="95" spans="2:21" x14ac:dyDescent="0.15">
      <c r="B95" s="19">
        <v>87</v>
      </c>
      <c r="C95" s="74" t="str">
        <f t="shared" si="6"/>
        <v/>
      </c>
      <c r="D95" s="74"/>
      <c r="E95" s="19"/>
      <c r="F95" s="8"/>
      <c r="G95" s="19" t="s">
        <v>4</v>
      </c>
      <c r="H95" s="75"/>
      <c r="I95" s="75"/>
      <c r="J95" s="19"/>
      <c r="K95" s="74" t="str">
        <f t="shared" si="5"/>
        <v/>
      </c>
      <c r="L95" s="74"/>
      <c r="M95" s="6" t="str">
        <f t="shared" si="7"/>
        <v/>
      </c>
      <c r="N95" s="19"/>
      <c r="O95" s="8"/>
      <c r="P95" s="75"/>
      <c r="Q95" s="75"/>
      <c r="R95" s="76" t="str">
        <f t="shared" si="8"/>
        <v/>
      </c>
      <c r="S95" s="76"/>
      <c r="T95" s="77" t="str">
        <f t="shared" si="9"/>
        <v/>
      </c>
      <c r="U95" s="77"/>
    </row>
    <row r="96" spans="2:21" x14ac:dyDescent="0.15">
      <c r="B96" s="19">
        <v>88</v>
      </c>
      <c r="C96" s="74" t="str">
        <f t="shared" si="6"/>
        <v/>
      </c>
      <c r="D96" s="74"/>
      <c r="E96" s="19"/>
      <c r="F96" s="8"/>
      <c r="G96" s="19" t="s">
        <v>3</v>
      </c>
      <c r="H96" s="75"/>
      <c r="I96" s="75"/>
      <c r="J96" s="19"/>
      <c r="K96" s="74" t="str">
        <f t="shared" si="5"/>
        <v/>
      </c>
      <c r="L96" s="74"/>
      <c r="M96" s="6" t="str">
        <f t="shared" si="7"/>
        <v/>
      </c>
      <c r="N96" s="19"/>
      <c r="O96" s="8"/>
      <c r="P96" s="75"/>
      <c r="Q96" s="75"/>
      <c r="R96" s="76" t="str">
        <f t="shared" si="8"/>
        <v/>
      </c>
      <c r="S96" s="76"/>
      <c r="T96" s="77" t="str">
        <f t="shared" si="9"/>
        <v/>
      </c>
      <c r="U96" s="77"/>
    </row>
    <row r="97" spans="2:21" x14ac:dyDescent="0.15">
      <c r="B97" s="19">
        <v>89</v>
      </c>
      <c r="C97" s="74" t="str">
        <f t="shared" si="6"/>
        <v/>
      </c>
      <c r="D97" s="74"/>
      <c r="E97" s="19"/>
      <c r="F97" s="8"/>
      <c r="G97" s="19" t="s">
        <v>4</v>
      </c>
      <c r="H97" s="75"/>
      <c r="I97" s="75"/>
      <c r="J97" s="19"/>
      <c r="K97" s="74" t="str">
        <f t="shared" si="5"/>
        <v/>
      </c>
      <c r="L97" s="74"/>
      <c r="M97" s="6" t="str">
        <f t="shared" si="7"/>
        <v/>
      </c>
      <c r="N97" s="19"/>
      <c r="O97" s="8"/>
      <c r="P97" s="75"/>
      <c r="Q97" s="75"/>
      <c r="R97" s="76" t="str">
        <f t="shared" si="8"/>
        <v/>
      </c>
      <c r="S97" s="76"/>
      <c r="T97" s="77" t="str">
        <f t="shared" si="9"/>
        <v/>
      </c>
      <c r="U97" s="77"/>
    </row>
    <row r="98" spans="2:21" x14ac:dyDescent="0.15">
      <c r="B98" s="19">
        <v>90</v>
      </c>
      <c r="C98" s="74" t="str">
        <f t="shared" si="6"/>
        <v/>
      </c>
      <c r="D98" s="74"/>
      <c r="E98" s="19"/>
      <c r="F98" s="8"/>
      <c r="G98" s="19" t="s">
        <v>3</v>
      </c>
      <c r="H98" s="75"/>
      <c r="I98" s="75"/>
      <c r="J98" s="19"/>
      <c r="K98" s="74" t="str">
        <f t="shared" si="5"/>
        <v/>
      </c>
      <c r="L98" s="74"/>
      <c r="M98" s="6" t="str">
        <f t="shared" si="7"/>
        <v/>
      </c>
      <c r="N98" s="19"/>
      <c r="O98" s="8"/>
      <c r="P98" s="75"/>
      <c r="Q98" s="75"/>
      <c r="R98" s="76" t="str">
        <f t="shared" si="8"/>
        <v/>
      </c>
      <c r="S98" s="76"/>
      <c r="T98" s="77" t="str">
        <f t="shared" si="9"/>
        <v/>
      </c>
      <c r="U98" s="77"/>
    </row>
    <row r="99" spans="2:21" x14ac:dyDescent="0.15">
      <c r="B99" s="19">
        <v>91</v>
      </c>
      <c r="C99" s="74" t="str">
        <f t="shared" si="6"/>
        <v/>
      </c>
      <c r="D99" s="74"/>
      <c r="E99" s="19"/>
      <c r="F99" s="8"/>
      <c r="G99" s="19" t="s">
        <v>4</v>
      </c>
      <c r="H99" s="75"/>
      <c r="I99" s="75"/>
      <c r="J99" s="19"/>
      <c r="K99" s="74" t="str">
        <f t="shared" si="5"/>
        <v/>
      </c>
      <c r="L99" s="74"/>
      <c r="M99" s="6" t="str">
        <f t="shared" si="7"/>
        <v/>
      </c>
      <c r="N99" s="19"/>
      <c r="O99" s="8"/>
      <c r="P99" s="75"/>
      <c r="Q99" s="75"/>
      <c r="R99" s="76" t="str">
        <f t="shared" si="8"/>
        <v/>
      </c>
      <c r="S99" s="76"/>
      <c r="T99" s="77" t="str">
        <f t="shared" si="9"/>
        <v/>
      </c>
      <c r="U99" s="77"/>
    </row>
    <row r="100" spans="2:21" x14ac:dyDescent="0.15">
      <c r="B100" s="19">
        <v>92</v>
      </c>
      <c r="C100" s="74" t="str">
        <f t="shared" si="6"/>
        <v/>
      </c>
      <c r="D100" s="74"/>
      <c r="E100" s="19"/>
      <c r="F100" s="8"/>
      <c r="G100" s="19" t="s">
        <v>4</v>
      </c>
      <c r="H100" s="75"/>
      <c r="I100" s="75"/>
      <c r="J100" s="19"/>
      <c r="K100" s="74" t="str">
        <f t="shared" si="5"/>
        <v/>
      </c>
      <c r="L100" s="74"/>
      <c r="M100" s="6" t="str">
        <f t="shared" si="7"/>
        <v/>
      </c>
      <c r="N100" s="19"/>
      <c r="O100" s="8"/>
      <c r="P100" s="75"/>
      <c r="Q100" s="75"/>
      <c r="R100" s="76" t="str">
        <f t="shared" si="8"/>
        <v/>
      </c>
      <c r="S100" s="76"/>
      <c r="T100" s="77" t="str">
        <f t="shared" si="9"/>
        <v/>
      </c>
      <c r="U100" s="77"/>
    </row>
    <row r="101" spans="2:21" x14ac:dyDescent="0.15">
      <c r="B101" s="19">
        <v>93</v>
      </c>
      <c r="C101" s="74" t="str">
        <f t="shared" si="6"/>
        <v/>
      </c>
      <c r="D101" s="74"/>
      <c r="E101" s="19"/>
      <c r="F101" s="8"/>
      <c r="G101" s="19" t="s">
        <v>3</v>
      </c>
      <c r="H101" s="75"/>
      <c r="I101" s="75"/>
      <c r="J101" s="19"/>
      <c r="K101" s="74" t="str">
        <f t="shared" si="5"/>
        <v/>
      </c>
      <c r="L101" s="74"/>
      <c r="M101" s="6" t="str">
        <f t="shared" si="7"/>
        <v/>
      </c>
      <c r="N101" s="19"/>
      <c r="O101" s="8"/>
      <c r="P101" s="75"/>
      <c r="Q101" s="75"/>
      <c r="R101" s="76" t="str">
        <f t="shared" si="8"/>
        <v/>
      </c>
      <c r="S101" s="76"/>
      <c r="T101" s="77" t="str">
        <f t="shared" si="9"/>
        <v/>
      </c>
      <c r="U101" s="77"/>
    </row>
    <row r="102" spans="2:21" x14ac:dyDescent="0.15">
      <c r="B102" s="19">
        <v>94</v>
      </c>
      <c r="C102" s="74" t="str">
        <f t="shared" si="6"/>
        <v/>
      </c>
      <c r="D102" s="74"/>
      <c r="E102" s="19"/>
      <c r="F102" s="8"/>
      <c r="G102" s="19" t="s">
        <v>3</v>
      </c>
      <c r="H102" s="75"/>
      <c r="I102" s="75"/>
      <c r="J102" s="19"/>
      <c r="K102" s="74" t="str">
        <f t="shared" si="5"/>
        <v/>
      </c>
      <c r="L102" s="74"/>
      <c r="M102" s="6" t="str">
        <f t="shared" si="7"/>
        <v/>
      </c>
      <c r="N102" s="19"/>
      <c r="O102" s="8"/>
      <c r="P102" s="75"/>
      <c r="Q102" s="75"/>
      <c r="R102" s="76" t="str">
        <f t="shared" si="8"/>
        <v/>
      </c>
      <c r="S102" s="76"/>
      <c r="T102" s="77" t="str">
        <f t="shared" si="9"/>
        <v/>
      </c>
      <c r="U102" s="77"/>
    </row>
    <row r="103" spans="2:21" x14ac:dyDescent="0.15">
      <c r="B103" s="19">
        <v>95</v>
      </c>
      <c r="C103" s="74" t="str">
        <f t="shared" si="6"/>
        <v/>
      </c>
      <c r="D103" s="74"/>
      <c r="E103" s="19"/>
      <c r="F103" s="8"/>
      <c r="G103" s="19" t="s">
        <v>3</v>
      </c>
      <c r="H103" s="75"/>
      <c r="I103" s="75"/>
      <c r="J103" s="19"/>
      <c r="K103" s="74" t="str">
        <f t="shared" si="5"/>
        <v/>
      </c>
      <c r="L103" s="74"/>
      <c r="M103" s="6" t="str">
        <f t="shared" si="7"/>
        <v/>
      </c>
      <c r="N103" s="19"/>
      <c r="O103" s="8"/>
      <c r="P103" s="75"/>
      <c r="Q103" s="75"/>
      <c r="R103" s="76" t="str">
        <f t="shared" si="8"/>
        <v/>
      </c>
      <c r="S103" s="76"/>
      <c r="T103" s="77" t="str">
        <f t="shared" si="9"/>
        <v/>
      </c>
      <c r="U103" s="77"/>
    </row>
    <row r="104" spans="2:21" x14ac:dyDescent="0.15">
      <c r="B104" s="19">
        <v>96</v>
      </c>
      <c r="C104" s="74" t="str">
        <f t="shared" si="6"/>
        <v/>
      </c>
      <c r="D104" s="74"/>
      <c r="E104" s="19"/>
      <c r="F104" s="8"/>
      <c r="G104" s="19" t="s">
        <v>4</v>
      </c>
      <c r="H104" s="75"/>
      <c r="I104" s="75"/>
      <c r="J104" s="19"/>
      <c r="K104" s="74" t="str">
        <f t="shared" si="5"/>
        <v/>
      </c>
      <c r="L104" s="74"/>
      <c r="M104" s="6" t="str">
        <f t="shared" si="7"/>
        <v/>
      </c>
      <c r="N104" s="19"/>
      <c r="O104" s="8"/>
      <c r="P104" s="75"/>
      <c r="Q104" s="75"/>
      <c r="R104" s="76" t="str">
        <f t="shared" si="8"/>
        <v/>
      </c>
      <c r="S104" s="76"/>
      <c r="T104" s="77" t="str">
        <f t="shared" si="9"/>
        <v/>
      </c>
      <c r="U104" s="77"/>
    </row>
    <row r="105" spans="2:21" x14ac:dyDescent="0.15">
      <c r="B105" s="19">
        <v>97</v>
      </c>
      <c r="C105" s="74" t="str">
        <f t="shared" si="6"/>
        <v/>
      </c>
      <c r="D105" s="74"/>
      <c r="E105" s="19"/>
      <c r="F105" s="8"/>
      <c r="G105" s="19" t="s">
        <v>3</v>
      </c>
      <c r="H105" s="75"/>
      <c r="I105" s="75"/>
      <c r="J105" s="19"/>
      <c r="K105" s="74" t="str">
        <f t="shared" si="5"/>
        <v/>
      </c>
      <c r="L105" s="74"/>
      <c r="M105" s="6" t="str">
        <f t="shared" si="7"/>
        <v/>
      </c>
      <c r="N105" s="19"/>
      <c r="O105" s="8"/>
      <c r="P105" s="75"/>
      <c r="Q105" s="75"/>
      <c r="R105" s="76" t="str">
        <f t="shared" si="8"/>
        <v/>
      </c>
      <c r="S105" s="76"/>
      <c r="T105" s="77" t="str">
        <f t="shared" si="9"/>
        <v/>
      </c>
      <c r="U105" s="77"/>
    </row>
    <row r="106" spans="2:21" x14ac:dyDescent="0.15">
      <c r="B106" s="19">
        <v>98</v>
      </c>
      <c r="C106" s="74" t="str">
        <f t="shared" si="6"/>
        <v/>
      </c>
      <c r="D106" s="74"/>
      <c r="E106" s="19"/>
      <c r="F106" s="8"/>
      <c r="G106" s="19" t="s">
        <v>4</v>
      </c>
      <c r="H106" s="75"/>
      <c r="I106" s="75"/>
      <c r="J106" s="19"/>
      <c r="K106" s="74" t="str">
        <f t="shared" si="5"/>
        <v/>
      </c>
      <c r="L106" s="74"/>
      <c r="M106" s="6" t="str">
        <f t="shared" si="7"/>
        <v/>
      </c>
      <c r="N106" s="19"/>
      <c r="O106" s="8"/>
      <c r="P106" s="75"/>
      <c r="Q106" s="75"/>
      <c r="R106" s="76" t="str">
        <f t="shared" si="8"/>
        <v/>
      </c>
      <c r="S106" s="76"/>
      <c r="T106" s="77" t="str">
        <f t="shared" si="9"/>
        <v/>
      </c>
      <c r="U106" s="77"/>
    </row>
    <row r="107" spans="2:21" x14ac:dyDescent="0.15">
      <c r="B107" s="19">
        <v>99</v>
      </c>
      <c r="C107" s="74" t="str">
        <f t="shared" si="6"/>
        <v/>
      </c>
      <c r="D107" s="74"/>
      <c r="E107" s="19"/>
      <c r="F107" s="8"/>
      <c r="G107" s="19" t="s">
        <v>4</v>
      </c>
      <c r="H107" s="75"/>
      <c r="I107" s="75"/>
      <c r="J107" s="19"/>
      <c r="K107" s="74" t="str">
        <f t="shared" si="5"/>
        <v/>
      </c>
      <c r="L107" s="74"/>
      <c r="M107" s="6" t="str">
        <f t="shared" si="7"/>
        <v/>
      </c>
      <c r="N107" s="19"/>
      <c r="O107" s="8"/>
      <c r="P107" s="75"/>
      <c r="Q107" s="75"/>
      <c r="R107" s="76" t="str">
        <f t="shared" si="8"/>
        <v/>
      </c>
      <c r="S107" s="76"/>
      <c r="T107" s="77" t="str">
        <f t="shared" si="9"/>
        <v/>
      </c>
      <c r="U107" s="77"/>
    </row>
    <row r="108" spans="2:21" x14ac:dyDescent="0.15">
      <c r="B108" s="19">
        <v>100</v>
      </c>
      <c r="C108" s="74" t="str">
        <f t="shared" si="6"/>
        <v/>
      </c>
      <c r="D108" s="74"/>
      <c r="E108" s="19"/>
      <c r="F108" s="8"/>
      <c r="G108" s="19" t="s">
        <v>3</v>
      </c>
      <c r="H108" s="75"/>
      <c r="I108" s="75"/>
      <c r="J108" s="19"/>
      <c r="K108" s="74" t="str">
        <f t="shared" si="5"/>
        <v/>
      </c>
      <c r="L108" s="74"/>
      <c r="M108" s="6" t="str">
        <f t="shared" si="7"/>
        <v/>
      </c>
      <c r="N108" s="19"/>
      <c r="O108" s="8"/>
      <c r="P108" s="75"/>
      <c r="Q108" s="75"/>
      <c r="R108" s="76" t="str">
        <f t="shared" si="8"/>
        <v/>
      </c>
      <c r="S108" s="76"/>
      <c r="T108" s="77" t="str">
        <f t="shared" si="9"/>
        <v/>
      </c>
      <c r="U108" s="77"/>
    </row>
    <row r="109" spans="2:21" x14ac:dyDescent="0.15">
      <c r="B109" s="1"/>
      <c r="C109" s="1"/>
      <c r="D109" s="1"/>
      <c r="E109" s="1"/>
      <c r="F109" s="1"/>
      <c r="G109" s="1"/>
      <c r="H109" s="1"/>
      <c r="I109" s="1"/>
      <c r="J109" s="1"/>
      <c r="K109" s="1"/>
      <c r="L109" s="1"/>
      <c r="M109" s="1"/>
      <c r="N109" s="1"/>
      <c r="O109" s="1"/>
      <c r="P109" s="1"/>
      <c r="Q109" s="1"/>
      <c r="R109" s="1"/>
    </row>
  </sheetData>
  <mergeCells count="635">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 ref="J5:K5"/>
    <mergeCell ref="L5:M5"/>
    <mergeCell ref="P5:Q5"/>
    <mergeCell ref="F2:G2"/>
    <mergeCell ref="H2:I2"/>
    <mergeCell ref="R7:U7"/>
    <mergeCell ref="H8:I8"/>
    <mergeCell ref="K8:L8"/>
    <mergeCell ref="P8:Q8"/>
    <mergeCell ref="R8:S8"/>
    <mergeCell ref="T8:U8"/>
    <mergeCell ref="B7:B8"/>
    <mergeCell ref="C7:D8"/>
    <mergeCell ref="E7:I7"/>
    <mergeCell ref="J7:L7"/>
    <mergeCell ref="M7:M8"/>
    <mergeCell ref="N7:Q7"/>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335" priority="1" stopIfTrue="1" operator="equal">
      <formula>"買"</formula>
    </cfRule>
    <cfRule type="cellIs" dxfId="334" priority="2" stopIfTrue="1" operator="equal">
      <formula>"売"</formula>
    </cfRule>
  </conditionalFormatting>
  <conditionalFormatting sqref="G9:G11 G14:G45 G47:G108">
    <cfRule type="cellIs" dxfId="333" priority="7" stopIfTrue="1" operator="equal">
      <formula>"買"</formula>
    </cfRule>
    <cfRule type="cellIs" dxfId="332" priority="8" stopIfTrue="1" operator="equal">
      <formula>"売"</formula>
    </cfRule>
  </conditionalFormatting>
  <conditionalFormatting sqref="G12">
    <cfRule type="cellIs" dxfId="331" priority="5" stopIfTrue="1" operator="equal">
      <formula>"買"</formula>
    </cfRule>
    <cfRule type="cellIs" dxfId="330" priority="6" stopIfTrue="1" operator="equal">
      <formula>"売"</formula>
    </cfRule>
  </conditionalFormatting>
  <conditionalFormatting sqref="G13">
    <cfRule type="cellIs" dxfId="329" priority="3" stopIfTrue="1" operator="equal">
      <formula>"買"</formula>
    </cfRule>
    <cfRule type="cellIs" dxfId="328" priority="4" stopIfTrue="1" operator="equal">
      <formula>"売"</formula>
    </cfRule>
  </conditionalFormatting>
  <dataValidations count="1">
    <dataValidation type="list" allowBlank="1" showInputMessage="1" showErrorMessage="1" sqref="G9:G108" xr:uid="{00000000-0002-0000-0700-000000000000}">
      <formula1>"買,売"</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4C94F-650B-4099-A4EC-6F08ACE2071E}">
  <dimension ref="B2:AA109"/>
  <sheetViews>
    <sheetView tabSelected="1" zoomScale="115" zoomScaleNormal="115" workbookViewId="0">
      <pane ySplit="8" topLeftCell="A9" activePane="bottomLeft" state="frozen"/>
      <selection pane="bottomLeft" activeCell="E85" sqref="E85"/>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90" t="s">
        <v>5</v>
      </c>
      <c r="C2" s="90"/>
      <c r="D2" s="110" t="s">
        <v>71</v>
      </c>
      <c r="E2" s="110"/>
      <c r="F2" s="90" t="s">
        <v>6</v>
      </c>
      <c r="G2" s="90"/>
      <c r="H2" s="106" t="s">
        <v>74</v>
      </c>
      <c r="I2" s="106"/>
      <c r="J2" s="90" t="s">
        <v>7</v>
      </c>
      <c r="K2" s="90"/>
      <c r="L2" s="111">
        <v>100000</v>
      </c>
      <c r="M2" s="110"/>
      <c r="N2" s="90" t="s">
        <v>8</v>
      </c>
      <c r="O2" s="90"/>
      <c r="P2" s="107">
        <f>SUM(L2,D4)</f>
        <v>113648.3712178244</v>
      </c>
      <c r="Q2" s="106"/>
      <c r="R2" s="1"/>
      <c r="S2" s="1"/>
      <c r="T2" s="1"/>
    </row>
    <row r="3" spans="2:27" ht="57" customHeight="1" x14ac:dyDescent="0.15">
      <c r="B3" s="90" t="s">
        <v>9</v>
      </c>
      <c r="C3" s="90"/>
      <c r="D3" s="108" t="s">
        <v>38</v>
      </c>
      <c r="E3" s="108"/>
      <c r="F3" s="108"/>
      <c r="G3" s="108"/>
      <c r="H3" s="108"/>
      <c r="I3" s="108"/>
      <c r="J3" s="90" t="s">
        <v>10</v>
      </c>
      <c r="K3" s="90"/>
      <c r="L3" s="108" t="s">
        <v>63</v>
      </c>
      <c r="M3" s="109"/>
      <c r="N3" s="109"/>
      <c r="O3" s="109"/>
      <c r="P3" s="109"/>
      <c r="Q3" s="109"/>
      <c r="R3" s="1"/>
      <c r="S3" s="1"/>
    </row>
    <row r="4" spans="2:27" x14ac:dyDescent="0.15">
      <c r="B4" s="90" t="s">
        <v>11</v>
      </c>
      <c r="C4" s="90"/>
      <c r="D4" s="104">
        <f>SUM($R$9:$S$993)</f>
        <v>13648.371217824397</v>
      </c>
      <c r="E4" s="104"/>
      <c r="F4" s="90" t="s">
        <v>12</v>
      </c>
      <c r="G4" s="90"/>
      <c r="H4" s="105">
        <f>SUM($T$9:$U$108)</f>
        <v>21.300000000010733</v>
      </c>
      <c r="I4" s="106"/>
      <c r="J4" s="87" t="s">
        <v>67</v>
      </c>
      <c r="K4" s="87"/>
      <c r="L4" s="107">
        <f>Z8/AA8</f>
        <v>-1.2753363079331286</v>
      </c>
      <c r="M4" s="107"/>
      <c r="N4" s="87" t="s">
        <v>62</v>
      </c>
      <c r="O4" s="87"/>
      <c r="P4" s="88">
        <f>MAX(Y:Y)</f>
        <v>6.0475718369064846E-2</v>
      </c>
      <c r="Q4" s="88"/>
      <c r="R4" s="1"/>
      <c r="S4" s="1"/>
      <c r="T4" s="1"/>
    </row>
    <row r="5" spans="2:27" x14ac:dyDescent="0.15">
      <c r="B5" s="58" t="s">
        <v>15</v>
      </c>
      <c r="C5" s="61">
        <f>COUNTIF($R$9:$R$990,"&gt;0")</f>
        <v>54</v>
      </c>
      <c r="D5" s="59" t="s">
        <v>16</v>
      </c>
      <c r="E5" s="15">
        <f>COUNTIF($R$9:$R$990,"&lt;0")</f>
        <v>46</v>
      </c>
      <c r="F5" s="59" t="s">
        <v>17</v>
      </c>
      <c r="G5" s="61">
        <f>COUNTIF($R$9:$R$990,"=0")</f>
        <v>0</v>
      </c>
      <c r="H5" s="59" t="s">
        <v>18</v>
      </c>
      <c r="I5" s="57">
        <f>C5/SUM(C5,E5,G5)</f>
        <v>0.54</v>
      </c>
      <c r="J5" s="89" t="s">
        <v>19</v>
      </c>
      <c r="K5" s="90"/>
      <c r="L5" s="91">
        <f>MAX(V9:V993)</f>
        <v>2</v>
      </c>
      <c r="M5" s="92"/>
      <c r="N5" s="17" t="s">
        <v>20</v>
      </c>
      <c r="O5" s="9"/>
      <c r="P5" s="91">
        <f>MAX(W9:W993)</f>
        <v>5</v>
      </c>
      <c r="Q5" s="92"/>
      <c r="R5" s="1"/>
      <c r="S5" s="1"/>
      <c r="T5" s="1"/>
    </row>
    <row r="6" spans="2:27" x14ac:dyDescent="0.15">
      <c r="B6" s="11"/>
      <c r="C6" s="13"/>
      <c r="D6" s="14"/>
      <c r="E6" s="10"/>
      <c r="F6" s="11"/>
      <c r="G6" s="10"/>
      <c r="H6" s="11"/>
      <c r="I6" s="16"/>
      <c r="J6" s="11"/>
      <c r="K6" s="11"/>
      <c r="L6" s="10"/>
      <c r="M6" s="37" t="s">
        <v>66</v>
      </c>
      <c r="N6" s="12"/>
      <c r="O6" s="12"/>
      <c r="P6" s="10"/>
      <c r="Q6" s="60"/>
      <c r="R6" s="1"/>
      <c r="S6" s="1"/>
      <c r="T6" s="1"/>
    </row>
    <row r="7" spans="2:27" x14ac:dyDescent="0.15">
      <c r="B7" s="93" t="s">
        <v>21</v>
      </c>
      <c r="C7" s="95" t="s">
        <v>22</v>
      </c>
      <c r="D7" s="96"/>
      <c r="E7" s="99" t="s">
        <v>23</v>
      </c>
      <c r="F7" s="100"/>
      <c r="G7" s="100"/>
      <c r="H7" s="100"/>
      <c r="I7" s="83"/>
      <c r="J7" s="101" t="s">
        <v>70</v>
      </c>
      <c r="K7" s="102"/>
      <c r="L7" s="85"/>
      <c r="M7" s="103" t="s">
        <v>25</v>
      </c>
      <c r="N7" s="78" t="s">
        <v>26</v>
      </c>
      <c r="O7" s="79"/>
      <c r="P7" s="79"/>
      <c r="Q7" s="80"/>
      <c r="R7" s="81" t="s">
        <v>27</v>
      </c>
      <c r="S7" s="81"/>
      <c r="T7" s="81"/>
      <c r="U7" s="81"/>
    </row>
    <row r="8" spans="2:27" x14ac:dyDescent="0.15">
      <c r="B8" s="94"/>
      <c r="C8" s="97"/>
      <c r="D8" s="98"/>
      <c r="E8" s="18" t="s">
        <v>28</v>
      </c>
      <c r="F8" s="18" t="s">
        <v>29</v>
      </c>
      <c r="G8" s="18" t="s">
        <v>30</v>
      </c>
      <c r="H8" s="82" t="s">
        <v>31</v>
      </c>
      <c r="I8" s="83"/>
      <c r="J8" s="4" t="s">
        <v>32</v>
      </c>
      <c r="K8" s="84" t="s">
        <v>33</v>
      </c>
      <c r="L8" s="85"/>
      <c r="M8" s="103"/>
      <c r="N8" s="5" t="s">
        <v>28</v>
      </c>
      <c r="O8" s="5" t="s">
        <v>29</v>
      </c>
      <c r="P8" s="86" t="s">
        <v>31</v>
      </c>
      <c r="Q8" s="80"/>
      <c r="R8" s="81" t="s">
        <v>34</v>
      </c>
      <c r="S8" s="81"/>
      <c r="T8" s="81" t="s">
        <v>32</v>
      </c>
      <c r="U8" s="81"/>
      <c r="Y8" t="s">
        <v>61</v>
      </c>
      <c r="Z8">
        <f>SUM(Z9:Z108)</f>
        <v>63218.19119644913</v>
      </c>
      <c r="AA8">
        <f>SUM(AA9:AA108)</f>
        <v>-49569.819978624757</v>
      </c>
    </row>
    <row r="9" spans="2:27" x14ac:dyDescent="0.15">
      <c r="B9" s="56">
        <v>1</v>
      </c>
      <c r="C9" s="74">
        <f>L2</f>
        <v>100000</v>
      </c>
      <c r="D9" s="74"/>
      <c r="E9" s="73">
        <v>2016</v>
      </c>
      <c r="F9" s="8">
        <v>43838</v>
      </c>
      <c r="G9" s="73" t="s">
        <v>3</v>
      </c>
      <c r="H9" s="75">
        <v>1.0865499999999999</v>
      </c>
      <c r="I9" s="75"/>
      <c r="J9" s="73">
        <v>17</v>
      </c>
      <c r="K9" s="74">
        <f>IF(J9="","",C9*0.01)</f>
        <v>1000</v>
      </c>
      <c r="L9" s="74"/>
      <c r="M9" s="6">
        <f>IF(J9="","",(K9/J9)/LOOKUP(RIGHT($D$2,3),定数!$A$6:$A$13,定数!$B$6:$B$13))</f>
        <v>0.49019607843137253</v>
      </c>
      <c r="N9" s="73">
        <v>2016</v>
      </c>
      <c r="O9" s="8">
        <v>43838</v>
      </c>
      <c r="P9" s="75">
        <v>1.0846199999999999</v>
      </c>
      <c r="Q9" s="75"/>
      <c r="R9" s="76">
        <f>IF(P9="","",T9*M9*LOOKUP(RIGHT($D$2,3),定数!$A$6:$A$13,定数!$B$6:$B$13))</f>
        <v>1135.2941176470513</v>
      </c>
      <c r="S9" s="76"/>
      <c r="T9" s="77">
        <f>IF(P9="","",IF(G9="買",(P9-H9),(H9-P9))*IF(RIGHT($D$2,3)="JPY",100,10000))</f>
        <v>19.299999999999873</v>
      </c>
      <c r="U9" s="77"/>
      <c r="V9" s="1">
        <f>IF(T9&lt;&gt;"",IF(T9&gt;0,1+V8,0),"")</f>
        <v>1</v>
      </c>
      <c r="W9">
        <f>IF(T9&lt;&gt;"",IF(T9&lt;0,1+W8,0),"")</f>
        <v>0</v>
      </c>
      <c r="Z9">
        <f>IF(R9&gt;0,R9,"")</f>
        <v>1135.2941176470513</v>
      </c>
      <c r="AA9" t="str">
        <f>IF(R9&lt;0,R9,"")</f>
        <v/>
      </c>
    </row>
    <row r="10" spans="2:27" x14ac:dyDescent="0.15">
      <c r="B10" s="56">
        <v>2</v>
      </c>
      <c r="C10" s="74">
        <f t="shared" ref="C10:C73" si="0">IF(R9="","",C9+R9)</f>
        <v>101135.29411764705</v>
      </c>
      <c r="D10" s="74"/>
      <c r="E10" s="73"/>
      <c r="F10" s="8"/>
      <c r="G10" s="56" t="s">
        <v>3</v>
      </c>
      <c r="H10" s="75">
        <v>1.08911</v>
      </c>
      <c r="I10" s="75"/>
      <c r="J10" s="73">
        <v>15</v>
      </c>
      <c r="K10" s="74">
        <f t="shared" ref="K10:K73" si="1">IF(J10="","",C10*0.01)</f>
        <v>1011.3529411764705</v>
      </c>
      <c r="L10" s="74"/>
      <c r="M10" s="6">
        <f>IF(J10="","",(K10/J10)/LOOKUP(RIGHT($D$2,3),定数!$A$6:$A$13,定数!$B$6:$B$13))</f>
        <v>0.56186274509803924</v>
      </c>
      <c r="N10" s="73"/>
      <c r="O10" s="8"/>
      <c r="P10" s="75">
        <v>1.0868</v>
      </c>
      <c r="Q10" s="75"/>
      <c r="R10" s="76">
        <f>IF(P10="","",T10*M10*LOOKUP(RIGHT($D$2,3),定数!$A$6:$A$13,定数!$B$6:$B$13))</f>
        <v>1557.4835294117879</v>
      </c>
      <c r="S10" s="76"/>
      <c r="T10" s="77">
        <f>IF(P10="","",IF(G10="買",(P10-H10),(H10-P10))*IF(RIGHT($D$2,3)="JPY",100,10000))</f>
        <v>23.100000000000342</v>
      </c>
      <c r="U10" s="77"/>
      <c r="V10" s="22">
        <f t="shared" ref="V10:V22" si="2">IF(T10&lt;&gt;"",IF(T10&gt;0,1+V9,0),"")</f>
        <v>2</v>
      </c>
      <c r="W10">
        <f t="shared" ref="W10:W73" si="3">IF(T10&lt;&gt;"",IF(T10&lt;0,1+W9,0),"")</f>
        <v>0</v>
      </c>
      <c r="X10" s="35">
        <f>IF(C10&lt;&gt;"",MAX(C10,C9),"")</f>
        <v>101135.29411764705</v>
      </c>
      <c r="Z10">
        <f t="shared" ref="Z10:Z73" si="4">IF(R10&gt;0,R10,"")</f>
        <v>1557.4835294117879</v>
      </c>
      <c r="AA10" t="str">
        <f t="shared" ref="AA10:AA73" si="5">IF(R10&lt;0,R10,"")</f>
        <v/>
      </c>
    </row>
    <row r="11" spans="2:27" x14ac:dyDescent="0.15">
      <c r="B11" s="56">
        <v>3</v>
      </c>
      <c r="C11" s="74">
        <f t="shared" si="0"/>
        <v>102692.77764705884</v>
      </c>
      <c r="D11" s="74"/>
      <c r="E11" s="73"/>
      <c r="F11" s="8"/>
      <c r="G11" s="56" t="s">
        <v>4</v>
      </c>
      <c r="H11" s="75">
        <v>1.0886499999999999</v>
      </c>
      <c r="I11" s="75"/>
      <c r="J11" s="73">
        <v>10</v>
      </c>
      <c r="K11" s="74">
        <f t="shared" si="1"/>
        <v>1026.9277764705885</v>
      </c>
      <c r="L11" s="74"/>
      <c r="M11" s="6">
        <f>IF(J11="","",(K11/J11)/LOOKUP(RIGHT($D$2,3),定数!$A$6:$A$13,定数!$B$6:$B$13))</f>
        <v>0.85577314705882368</v>
      </c>
      <c r="N11" s="73"/>
      <c r="O11" s="8"/>
      <c r="P11" s="75">
        <v>1.08745</v>
      </c>
      <c r="Q11" s="75"/>
      <c r="R11" s="76">
        <f>IF(P11="","",T11*M11*LOOKUP(RIGHT($D$2,3),定数!$A$6:$A$13,定数!$B$6:$B$13))</f>
        <v>-1232.3133317645704</v>
      </c>
      <c r="S11" s="76"/>
      <c r="T11" s="77">
        <f>IF(P11="","",IF(G11="買",(P11-H11),(H11-P11))*IF(RIGHT($D$2,3)="JPY",100,10000))</f>
        <v>-11.999999999998678</v>
      </c>
      <c r="U11" s="77"/>
      <c r="V11" s="22">
        <f t="shared" si="2"/>
        <v>0</v>
      </c>
      <c r="W11">
        <f t="shared" si="3"/>
        <v>1</v>
      </c>
      <c r="X11" s="35">
        <f>IF(C11&lt;&gt;"",MAX(X10,C11),"")</f>
        <v>102692.77764705884</v>
      </c>
      <c r="Y11" s="36">
        <f>IF(X11&lt;&gt;"",1-(C11/X11),"")</f>
        <v>0</v>
      </c>
      <c r="Z11" t="str">
        <f t="shared" si="4"/>
        <v/>
      </c>
      <c r="AA11">
        <f t="shared" si="5"/>
        <v>-1232.3133317645704</v>
      </c>
    </row>
    <row r="12" spans="2:27" x14ac:dyDescent="0.15">
      <c r="B12" s="56">
        <v>4</v>
      </c>
      <c r="C12" s="74">
        <f t="shared" si="0"/>
        <v>101460.46431529427</v>
      </c>
      <c r="D12" s="74"/>
      <c r="E12" s="73"/>
      <c r="F12" s="8"/>
      <c r="G12" s="56" t="s">
        <v>3</v>
      </c>
      <c r="H12" s="75">
        <v>1.08877</v>
      </c>
      <c r="I12" s="75"/>
      <c r="J12" s="73">
        <v>17</v>
      </c>
      <c r="K12" s="74">
        <f t="shared" si="1"/>
        <v>1014.6046431529428</v>
      </c>
      <c r="L12" s="74"/>
      <c r="M12" s="6">
        <f>IF(J12="","",(K12/J12)/LOOKUP(RIGHT($D$2,3),定数!$A$6:$A$13,定数!$B$6:$B$13))</f>
        <v>0.49735521723183473</v>
      </c>
      <c r="N12" s="73"/>
      <c r="O12" s="8"/>
      <c r="P12" s="75">
        <v>1.0869</v>
      </c>
      <c r="Q12" s="75"/>
      <c r="R12" s="76">
        <f>IF(P12="","",T12*M12*LOOKUP(RIGHT($D$2,3),定数!$A$6:$A$13,定数!$B$6:$B$13))</f>
        <v>1116.0651074682598</v>
      </c>
      <c r="S12" s="76"/>
      <c r="T12" s="77">
        <f t="shared" ref="T12:T75" si="6">IF(P12="","",IF(G12="買",(P12-H12),(H12-P12))*IF(RIGHT($D$2,3)="JPY",100,10000))</f>
        <v>18.700000000000383</v>
      </c>
      <c r="U12" s="77"/>
      <c r="V12" s="22">
        <f t="shared" si="2"/>
        <v>1</v>
      </c>
      <c r="W12">
        <f t="shared" si="3"/>
        <v>0</v>
      </c>
      <c r="X12" s="35">
        <f t="shared" ref="X12:X75" si="7">IF(C12&lt;&gt;"",MAX(X11,C12),"")</f>
        <v>102692.77764705884</v>
      </c>
      <c r="Y12" s="36">
        <f t="shared" ref="Y12:Y75" si="8">IF(X12&lt;&gt;"",1-(C12/X12),"")</f>
        <v>1.1999999999998678E-2</v>
      </c>
      <c r="Z12">
        <f t="shared" si="4"/>
        <v>1116.0651074682598</v>
      </c>
      <c r="AA12" t="str">
        <f t="shared" si="5"/>
        <v/>
      </c>
    </row>
    <row r="13" spans="2:27" x14ac:dyDescent="0.15">
      <c r="B13" s="56">
        <v>5</v>
      </c>
      <c r="C13" s="74">
        <f t="shared" si="0"/>
        <v>102576.52942276253</v>
      </c>
      <c r="D13" s="74"/>
      <c r="E13" s="73"/>
      <c r="F13" s="8"/>
      <c r="G13" s="73" t="s">
        <v>3</v>
      </c>
      <c r="H13" s="75">
        <v>1.0864799999999999</v>
      </c>
      <c r="I13" s="75"/>
      <c r="J13" s="73">
        <v>18</v>
      </c>
      <c r="K13" s="74">
        <f t="shared" si="1"/>
        <v>1025.7652942276252</v>
      </c>
      <c r="L13" s="74"/>
      <c r="M13" s="6">
        <f>IF(J13="","",(K13/J13)/LOOKUP(RIGHT($D$2,3),定数!$A$6:$A$13,定数!$B$6:$B$13))</f>
        <v>0.47489133992019689</v>
      </c>
      <c r="N13" s="73"/>
      <c r="O13" s="8"/>
      <c r="P13" s="75">
        <v>1.0884100000000001</v>
      </c>
      <c r="Q13" s="75"/>
      <c r="R13" s="76">
        <f>IF(P13="","",T13*M13*LOOKUP(RIGHT($D$2,3),定数!$A$6:$A$13,定数!$B$6:$B$13))</f>
        <v>-1099.8483432552953</v>
      </c>
      <c r="S13" s="76"/>
      <c r="T13" s="77">
        <f t="shared" si="6"/>
        <v>-19.300000000002093</v>
      </c>
      <c r="U13" s="77"/>
      <c r="V13" s="22">
        <f t="shared" si="2"/>
        <v>0</v>
      </c>
      <c r="W13">
        <f t="shared" si="3"/>
        <v>1</v>
      </c>
      <c r="X13" s="35">
        <f t="shared" si="7"/>
        <v>102692.77764705884</v>
      </c>
      <c r="Y13" s="36">
        <f t="shared" si="8"/>
        <v>1.1319999999984676E-3</v>
      </c>
      <c r="Z13" t="str">
        <f t="shared" si="4"/>
        <v/>
      </c>
      <c r="AA13">
        <f t="shared" si="5"/>
        <v>-1099.8483432552953</v>
      </c>
    </row>
    <row r="14" spans="2:27" x14ac:dyDescent="0.15">
      <c r="B14" s="56">
        <v>6</v>
      </c>
      <c r="C14" s="74">
        <f t="shared" si="0"/>
        <v>101476.68107950724</v>
      </c>
      <c r="D14" s="74"/>
      <c r="E14" s="73"/>
      <c r="F14" s="8"/>
      <c r="G14" s="56" t="s">
        <v>3</v>
      </c>
      <c r="H14" s="75">
        <v>1.08331</v>
      </c>
      <c r="I14" s="75"/>
      <c r="J14" s="73">
        <v>30</v>
      </c>
      <c r="K14" s="74">
        <f t="shared" si="1"/>
        <v>1014.7668107950724</v>
      </c>
      <c r="L14" s="74"/>
      <c r="M14" s="6">
        <f>IF(J14="","",(K14/J14)/LOOKUP(RIGHT($D$2,3),定数!$A$6:$A$13,定数!$B$6:$B$13))</f>
        <v>0.28187966966529793</v>
      </c>
      <c r="N14" s="73"/>
      <c r="O14" s="8"/>
      <c r="P14" s="75">
        <v>1.07978</v>
      </c>
      <c r="Q14" s="75"/>
      <c r="R14" s="76">
        <f>IF(P14="","",T14*M14*LOOKUP(RIGHT($D$2,3),定数!$A$6:$A$13,定数!$B$6:$B$13))</f>
        <v>1194.0422807022132</v>
      </c>
      <c r="S14" s="76"/>
      <c r="T14" s="77">
        <f t="shared" si="6"/>
        <v>35.300000000000331</v>
      </c>
      <c r="U14" s="77"/>
      <c r="V14" s="22">
        <f t="shared" si="2"/>
        <v>1</v>
      </c>
      <c r="W14">
        <f t="shared" si="3"/>
        <v>0</v>
      </c>
      <c r="X14" s="35">
        <f t="shared" si="7"/>
        <v>102692.77764705884</v>
      </c>
      <c r="Y14" s="36">
        <f t="shared" si="8"/>
        <v>1.1842084666666253E-2</v>
      </c>
      <c r="Z14">
        <f t="shared" si="4"/>
        <v>1194.0422807022132</v>
      </c>
      <c r="AA14" t="str">
        <f t="shared" si="5"/>
        <v/>
      </c>
    </row>
    <row r="15" spans="2:27" x14ac:dyDescent="0.15">
      <c r="B15" s="56">
        <v>7</v>
      </c>
      <c r="C15" s="74">
        <f t="shared" si="0"/>
        <v>102670.72336020945</v>
      </c>
      <c r="D15" s="74"/>
      <c r="E15" s="73"/>
      <c r="F15" s="8"/>
      <c r="G15" s="56" t="s">
        <v>3</v>
      </c>
      <c r="H15" s="75">
        <v>1.0823799999999999</v>
      </c>
      <c r="I15" s="75"/>
      <c r="J15" s="73">
        <v>18</v>
      </c>
      <c r="K15" s="74">
        <f t="shared" si="1"/>
        <v>1026.7072336020944</v>
      </c>
      <c r="L15" s="74"/>
      <c r="M15" s="6">
        <f>IF(J15="","",(K15/J15)/LOOKUP(RIGHT($D$2,3),定数!$A$6:$A$13,定数!$B$6:$B$13))</f>
        <v>0.4753274229639326</v>
      </c>
      <c r="N15" s="73"/>
      <c r="O15" s="8"/>
      <c r="P15" s="75">
        <v>1.0843</v>
      </c>
      <c r="Q15" s="75"/>
      <c r="R15" s="76">
        <f>IF(P15="","",T15*M15*LOOKUP(RIGHT($D$2,3),定数!$A$6:$A$13,定数!$B$6:$B$13))</f>
        <v>-1095.1543825089827</v>
      </c>
      <c r="S15" s="76"/>
      <c r="T15" s="77">
        <f t="shared" si="6"/>
        <v>-19.200000000001438</v>
      </c>
      <c r="U15" s="77"/>
      <c r="V15" s="22">
        <f t="shared" si="2"/>
        <v>0</v>
      </c>
      <c r="W15">
        <f t="shared" si="3"/>
        <v>1</v>
      </c>
      <c r="X15" s="35">
        <f t="shared" si="7"/>
        <v>102692.77764705884</v>
      </c>
      <c r="Y15" s="36">
        <f t="shared" si="8"/>
        <v>2.1475986291064064E-4</v>
      </c>
      <c r="Z15" t="str">
        <f t="shared" si="4"/>
        <v/>
      </c>
      <c r="AA15">
        <f t="shared" si="5"/>
        <v>-1095.1543825089827</v>
      </c>
    </row>
    <row r="16" spans="2:27" x14ac:dyDescent="0.15">
      <c r="B16" s="56">
        <v>8</v>
      </c>
      <c r="C16" s="74">
        <f t="shared" si="0"/>
        <v>101575.56897770047</v>
      </c>
      <c r="D16" s="74"/>
      <c r="E16" s="73"/>
      <c r="F16" s="8"/>
      <c r="G16" s="56" t="s">
        <v>4</v>
      </c>
      <c r="H16" s="75">
        <v>1.0873699999999999</v>
      </c>
      <c r="I16" s="75"/>
      <c r="J16" s="73">
        <v>21</v>
      </c>
      <c r="K16" s="74">
        <f t="shared" si="1"/>
        <v>1015.7556897770047</v>
      </c>
      <c r="L16" s="74"/>
      <c r="M16" s="6">
        <f>IF(J16="","",(K16/J16)/LOOKUP(RIGHT($D$2,3),定数!$A$6:$A$13,定数!$B$6:$B$13))</f>
        <v>0.40307765467341455</v>
      </c>
      <c r="N16" s="73"/>
      <c r="O16" s="8"/>
      <c r="P16" s="75">
        <v>1.0898399999999999</v>
      </c>
      <c r="Q16" s="75"/>
      <c r="R16" s="76">
        <f>IF(P16="","",T16*M16*LOOKUP(RIGHT($D$2,3),定数!$A$6:$A$13,定数!$B$6:$B$13))</f>
        <v>1194.7221684519873</v>
      </c>
      <c r="S16" s="76"/>
      <c r="T16" s="77">
        <f t="shared" si="6"/>
        <v>24.699999999999722</v>
      </c>
      <c r="U16" s="77"/>
      <c r="V16" s="22">
        <f t="shared" si="2"/>
        <v>1</v>
      </c>
      <c r="W16">
        <f t="shared" si="3"/>
        <v>0</v>
      </c>
      <c r="X16" s="35">
        <f t="shared" si="7"/>
        <v>102692.77764705884</v>
      </c>
      <c r="Y16" s="36">
        <f t="shared" si="8"/>
        <v>1.0879135757706937E-2</v>
      </c>
      <c r="Z16">
        <f t="shared" si="4"/>
        <v>1194.7221684519873</v>
      </c>
      <c r="AA16" t="str">
        <f t="shared" si="5"/>
        <v/>
      </c>
    </row>
    <row r="17" spans="2:27" x14ac:dyDescent="0.15">
      <c r="B17" s="56">
        <v>9</v>
      </c>
      <c r="C17" s="74">
        <f t="shared" si="0"/>
        <v>102770.29114615246</v>
      </c>
      <c r="D17" s="74"/>
      <c r="E17" s="73"/>
      <c r="F17" s="8"/>
      <c r="G17" s="56" t="s">
        <v>3</v>
      </c>
      <c r="H17" s="75">
        <v>1.08277</v>
      </c>
      <c r="I17" s="75"/>
      <c r="J17" s="73">
        <v>7</v>
      </c>
      <c r="K17" s="74">
        <f t="shared" si="1"/>
        <v>1027.7029114615248</v>
      </c>
      <c r="L17" s="74"/>
      <c r="M17" s="6">
        <f>IF(J17="","",(K17/J17)/LOOKUP(RIGHT($D$2,3),定数!$A$6:$A$13,定数!$B$6:$B$13))</f>
        <v>1.2234558469780057</v>
      </c>
      <c r="N17" s="73"/>
      <c r="O17" s="8"/>
      <c r="P17" s="75">
        <v>1.0835900000000001</v>
      </c>
      <c r="Q17" s="75"/>
      <c r="R17" s="76">
        <f>IF(P17="","",T17*M17*LOOKUP(RIGHT($D$2,3),定数!$A$6:$A$13,定数!$B$6:$B$13))</f>
        <v>-1203.8805534264206</v>
      </c>
      <c r="S17" s="76"/>
      <c r="T17" s="77">
        <f t="shared" si="6"/>
        <v>-8.2000000000004292</v>
      </c>
      <c r="U17" s="77"/>
      <c r="V17" s="22">
        <f t="shared" si="2"/>
        <v>0</v>
      </c>
      <c r="W17">
        <f t="shared" si="3"/>
        <v>1</v>
      </c>
      <c r="X17" s="35">
        <f t="shared" si="7"/>
        <v>102770.29114615246</v>
      </c>
      <c r="Y17" s="36">
        <f t="shared" si="8"/>
        <v>0</v>
      </c>
      <c r="Z17" t="str">
        <f t="shared" si="4"/>
        <v/>
      </c>
      <c r="AA17">
        <f t="shared" si="5"/>
        <v>-1203.8805534264206</v>
      </c>
    </row>
    <row r="18" spans="2:27" x14ac:dyDescent="0.15">
      <c r="B18" s="56">
        <v>10</v>
      </c>
      <c r="C18" s="74">
        <f t="shared" si="0"/>
        <v>101566.41059272604</v>
      </c>
      <c r="D18" s="74"/>
      <c r="E18" s="73"/>
      <c r="F18" s="8"/>
      <c r="G18" s="56" t="s">
        <v>3</v>
      </c>
      <c r="H18" s="75">
        <v>1.1142300000000001</v>
      </c>
      <c r="I18" s="75"/>
      <c r="J18" s="73">
        <v>7</v>
      </c>
      <c r="K18" s="74">
        <f t="shared" si="1"/>
        <v>1015.6641059272604</v>
      </c>
      <c r="L18" s="74"/>
      <c r="M18" s="6">
        <f>IF(J18="","",(K18/J18)/LOOKUP(RIGHT($D$2,3),定数!$A$6:$A$13,定数!$B$6:$B$13))</f>
        <v>1.2091239356276908</v>
      </c>
      <c r="N18" s="73"/>
      <c r="O18" s="8"/>
      <c r="P18" s="75">
        <v>1.1133200000000001</v>
      </c>
      <c r="Q18" s="75"/>
      <c r="R18" s="76">
        <f>IF(P18="","",T18*M18*LOOKUP(RIGHT($D$2,3),定数!$A$6:$A$13,定数!$B$6:$B$13))</f>
        <v>1320.3633377053895</v>
      </c>
      <c r="S18" s="76"/>
      <c r="T18" s="77">
        <f t="shared" si="6"/>
        <v>9.0999999999996639</v>
      </c>
      <c r="U18" s="77"/>
      <c r="V18" s="22">
        <f t="shared" si="2"/>
        <v>1</v>
      </c>
      <c r="W18">
        <f t="shared" si="3"/>
        <v>0</v>
      </c>
      <c r="X18" s="35">
        <f t="shared" si="7"/>
        <v>102770.29114615246</v>
      </c>
      <c r="Y18" s="36">
        <f t="shared" si="8"/>
        <v>1.1714285714286343E-2</v>
      </c>
      <c r="Z18">
        <f t="shared" si="4"/>
        <v>1320.3633377053895</v>
      </c>
      <c r="AA18" t="str">
        <f t="shared" si="5"/>
        <v/>
      </c>
    </row>
    <row r="19" spans="2:27" x14ac:dyDescent="0.15">
      <c r="B19" s="56">
        <v>11</v>
      </c>
      <c r="C19" s="74">
        <f t="shared" si="0"/>
        <v>102886.77393043143</v>
      </c>
      <c r="D19" s="74"/>
      <c r="E19" s="73"/>
      <c r="F19" s="8"/>
      <c r="G19" s="56" t="s">
        <v>4</v>
      </c>
      <c r="H19" s="75">
        <v>1.12103</v>
      </c>
      <c r="I19" s="75"/>
      <c r="J19" s="73">
        <v>13</v>
      </c>
      <c r="K19" s="74">
        <f t="shared" si="1"/>
        <v>1028.8677393043142</v>
      </c>
      <c r="L19" s="74"/>
      <c r="M19" s="6">
        <f>IF(J19="","",(K19/J19)/LOOKUP(RIGHT($D$2,3),定数!$A$6:$A$13,定数!$B$6:$B$13))</f>
        <v>0.65953060211815007</v>
      </c>
      <c r="N19" s="73"/>
      <c r="O19" s="8"/>
      <c r="P19" s="75">
        <v>1.11964</v>
      </c>
      <c r="Q19" s="75"/>
      <c r="R19" s="76">
        <f>IF(P19="","",T19*M19*LOOKUP(RIGHT($D$2,3),定数!$A$6:$A$13,定数!$B$6:$B$13))</f>
        <v>-1100.0970443330762</v>
      </c>
      <c r="S19" s="76"/>
      <c r="T19" s="77">
        <f t="shared" si="6"/>
        <v>-13.900000000000023</v>
      </c>
      <c r="U19" s="77"/>
      <c r="V19" s="22">
        <f t="shared" si="2"/>
        <v>0</v>
      </c>
      <c r="W19">
        <f t="shared" si="3"/>
        <v>1</v>
      </c>
      <c r="X19" s="35">
        <f t="shared" si="7"/>
        <v>102886.77393043143</v>
      </c>
      <c r="Y19" s="36">
        <f t="shared" si="8"/>
        <v>0</v>
      </c>
      <c r="Z19" t="str">
        <f t="shared" si="4"/>
        <v/>
      </c>
      <c r="AA19">
        <f t="shared" si="5"/>
        <v>-1100.0970443330762</v>
      </c>
    </row>
    <row r="20" spans="2:27" x14ac:dyDescent="0.15">
      <c r="B20" s="56">
        <v>12</v>
      </c>
      <c r="C20" s="74">
        <f t="shared" si="0"/>
        <v>101786.67688609836</v>
      </c>
      <c r="D20" s="74"/>
      <c r="E20" s="73"/>
      <c r="F20" s="8"/>
      <c r="G20" s="56" t="s">
        <v>4</v>
      </c>
      <c r="H20" s="75">
        <v>1.1296299999999999</v>
      </c>
      <c r="I20" s="75"/>
      <c r="J20" s="73">
        <v>12</v>
      </c>
      <c r="K20" s="74">
        <f t="shared" si="1"/>
        <v>1017.8667688609836</v>
      </c>
      <c r="L20" s="74"/>
      <c r="M20" s="6">
        <f>IF(J20="","",(K20/J20)/LOOKUP(RIGHT($D$2,3),定数!$A$6:$A$13,定数!$B$6:$B$13))</f>
        <v>0.70685192282012754</v>
      </c>
      <c r="N20" s="73"/>
      <c r="O20" s="8"/>
      <c r="P20" s="75">
        <v>1.12836</v>
      </c>
      <c r="Q20" s="75"/>
      <c r="R20" s="76">
        <f>IF(P20="","",T20*M20*LOOKUP(RIGHT($D$2,3),定数!$A$6:$A$13,定数!$B$6:$B$13))</f>
        <v>-1077.2423303777746</v>
      </c>
      <c r="S20" s="76"/>
      <c r="T20" s="77">
        <f t="shared" si="6"/>
        <v>-12.699999999998823</v>
      </c>
      <c r="U20" s="77"/>
      <c r="V20" s="22">
        <f t="shared" si="2"/>
        <v>0</v>
      </c>
      <c r="W20">
        <f t="shared" si="3"/>
        <v>2</v>
      </c>
      <c r="X20" s="35">
        <f t="shared" si="7"/>
        <v>102886.77393043143</v>
      </c>
      <c r="Y20" s="36">
        <f t="shared" si="8"/>
        <v>1.0692307692307668E-2</v>
      </c>
      <c r="Z20" t="str">
        <f t="shared" si="4"/>
        <v/>
      </c>
      <c r="AA20">
        <f t="shared" si="5"/>
        <v>-1077.2423303777746</v>
      </c>
    </row>
    <row r="21" spans="2:27" x14ac:dyDescent="0.15">
      <c r="B21" s="56">
        <v>13</v>
      </c>
      <c r="C21" s="74">
        <f t="shared" si="0"/>
        <v>100709.43455572058</v>
      </c>
      <c r="D21" s="74"/>
      <c r="E21" s="73"/>
      <c r="F21" s="8"/>
      <c r="G21" s="56" t="s">
        <v>4</v>
      </c>
      <c r="H21" s="75">
        <v>1.1347499999999999</v>
      </c>
      <c r="I21" s="75"/>
      <c r="J21" s="73">
        <v>42</v>
      </c>
      <c r="K21" s="74">
        <f t="shared" si="1"/>
        <v>1007.0943455572059</v>
      </c>
      <c r="L21" s="74"/>
      <c r="M21" s="6">
        <f>IF(J21="","",(K21/J21)/LOOKUP(RIGHT($D$2,3),定数!$A$6:$A$13,定数!$B$6:$B$13))</f>
        <v>0.19982030665817577</v>
      </c>
      <c r="N21" s="73"/>
      <c r="O21" s="8"/>
      <c r="P21" s="75">
        <v>1.1304700000000001</v>
      </c>
      <c r="Q21" s="75"/>
      <c r="R21" s="76">
        <f>IF(P21="","",T21*M21*LOOKUP(RIGHT($D$2,3),定数!$A$6:$A$13,定数!$B$6:$B$13))</f>
        <v>-1026.2770949963522</v>
      </c>
      <c r="S21" s="76"/>
      <c r="T21" s="77">
        <f t="shared" si="6"/>
        <v>-42.799999999998391</v>
      </c>
      <c r="U21" s="77"/>
      <c r="V21" s="22">
        <f t="shared" si="2"/>
        <v>0</v>
      </c>
      <c r="W21">
        <f t="shared" si="3"/>
        <v>3</v>
      </c>
      <c r="X21" s="35">
        <f t="shared" si="7"/>
        <v>102886.77393043143</v>
      </c>
      <c r="Y21" s="36">
        <f t="shared" si="8"/>
        <v>2.1162480769229775E-2</v>
      </c>
      <c r="Z21" t="str">
        <f t="shared" si="4"/>
        <v/>
      </c>
      <c r="AA21">
        <f t="shared" si="5"/>
        <v>-1026.2770949963522</v>
      </c>
    </row>
    <row r="22" spans="2:27" x14ac:dyDescent="0.15">
      <c r="B22" s="56">
        <v>14</v>
      </c>
      <c r="C22" s="74">
        <f t="shared" si="0"/>
        <v>99683.157460724236</v>
      </c>
      <c r="D22" s="74"/>
      <c r="E22" s="73"/>
      <c r="F22" s="8"/>
      <c r="G22" s="56" t="s">
        <v>3</v>
      </c>
      <c r="H22" s="75">
        <v>1.1228400000000001</v>
      </c>
      <c r="I22" s="75"/>
      <c r="J22" s="73">
        <v>21</v>
      </c>
      <c r="K22" s="74">
        <f t="shared" si="1"/>
        <v>996.83157460724237</v>
      </c>
      <c r="L22" s="74"/>
      <c r="M22" s="6">
        <f>IF(J22="","",(K22/J22)/LOOKUP(RIGHT($D$2,3),定数!$A$6:$A$13,定数!$B$6:$B$13))</f>
        <v>0.39556808516160408</v>
      </c>
      <c r="N22" s="73"/>
      <c r="O22" s="8"/>
      <c r="P22" s="75">
        <v>1.12039</v>
      </c>
      <c r="Q22" s="75"/>
      <c r="R22" s="76">
        <f>IF(P22="","",T22*M22*LOOKUP(RIGHT($D$2,3),定数!$A$6:$A$13,定数!$B$6:$B$13))</f>
        <v>1162.9701703751459</v>
      </c>
      <c r="S22" s="76"/>
      <c r="T22" s="77">
        <f t="shared" si="6"/>
        <v>24.500000000000632</v>
      </c>
      <c r="U22" s="77"/>
      <c r="V22" s="22">
        <f t="shared" si="2"/>
        <v>1</v>
      </c>
      <c r="W22">
        <f t="shared" si="3"/>
        <v>0</v>
      </c>
      <c r="X22" s="35">
        <f t="shared" si="7"/>
        <v>102886.77393043143</v>
      </c>
      <c r="Y22" s="36">
        <f t="shared" si="8"/>
        <v>3.1137301203295276E-2</v>
      </c>
      <c r="Z22">
        <f t="shared" si="4"/>
        <v>1162.9701703751459</v>
      </c>
      <c r="AA22" t="str">
        <f t="shared" si="5"/>
        <v/>
      </c>
    </row>
    <row r="23" spans="2:27" x14ac:dyDescent="0.15">
      <c r="B23" s="56">
        <v>15</v>
      </c>
      <c r="C23" s="74">
        <f t="shared" si="0"/>
        <v>100846.12763109939</v>
      </c>
      <c r="D23" s="74"/>
      <c r="E23" s="73"/>
      <c r="F23" s="8"/>
      <c r="G23" s="56" t="s">
        <v>3</v>
      </c>
      <c r="H23" s="75">
        <v>1.10992</v>
      </c>
      <c r="I23" s="75"/>
      <c r="J23" s="73">
        <v>18</v>
      </c>
      <c r="K23" s="74">
        <f t="shared" si="1"/>
        <v>1008.4612763109939</v>
      </c>
      <c r="L23" s="74"/>
      <c r="M23" s="6">
        <f>IF(J23="","",(K23/J23)/LOOKUP(RIGHT($D$2,3),定数!$A$6:$A$13,定数!$B$6:$B$13))</f>
        <v>0.46688022051434902</v>
      </c>
      <c r="N23" s="73"/>
      <c r="O23" s="8"/>
      <c r="P23" s="75">
        <v>1.10782</v>
      </c>
      <c r="Q23" s="75"/>
      <c r="R23" s="76">
        <f>IF(P23="","",T23*M23*LOOKUP(RIGHT($D$2,3),定数!$A$6:$A$13,定数!$B$6:$B$13))</f>
        <v>1176.5381556961545</v>
      </c>
      <c r="S23" s="76"/>
      <c r="T23" s="77">
        <f t="shared" si="6"/>
        <v>20.999999999999908</v>
      </c>
      <c r="U23" s="77"/>
      <c r="V23" t="str">
        <f t="shared" ref="V23:W74" si="9">IF(S23&lt;&gt;"",IF(S23&lt;0,1+V22,0),"")</f>
        <v/>
      </c>
      <c r="W23">
        <f t="shared" si="3"/>
        <v>0</v>
      </c>
      <c r="X23" s="35">
        <f t="shared" si="7"/>
        <v>102886.77393043143</v>
      </c>
      <c r="Y23" s="36">
        <f t="shared" si="8"/>
        <v>1.983390305066679E-2</v>
      </c>
      <c r="Z23">
        <f t="shared" si="4"/>
        <v>1176.5381556961545</v>
      </c>
      <c r="AA23" t="str">
        <f t="shared" si="5"/>
        <v/>
      </c>
    </row>
    <row r="24" spans="2:27" x14ac:dyDescent="0.15">
      <c r="B24" s="56">
        <v>16</v>
      </c>
      <c r="C24" s="74">
        <f t="shared" si="0"/>
        <v>102022.66578679554</v>
      </c>
      <c r="D24" s="74"/>
      <c r="E24" s="73"/>
      <c r="F24" s="8"/>
      <c r="G24" s="56" t="s">
        <v>4</v>
      </c>
      <c r="H24" s="75">
        <v>1.1044</v>
      </c>
      <c r="I24" s="75"/>
      <c r="J24" s="73">
        <v>24</v>
      </c>
      <c r="K24" s="74">
        <f t="shared" si="1"/>
        <v>1020.2266578679554</v>
      </c>
      <c r="L24" s="74"/>
      <c r="M24" s="6">
        <f>IF(J24="","",(K24/J24)/LOOKUP(RIGHT($D$2,3),定数!$A$6:$A$13,定数!$B$6:$B$13))</f>
        <v>0.35424536731526229</v>
      </c>
      <c r="N24" s="73"/>
      <c r="O24" s="8"/>
      <c r="P24" s="75">
        <v>1.10192</v>
      </c>
      <c r="Q24" s="75"/>
      <c r="R24" s="76">
        <f>IF(P24="","",T24*M24*LOOKUP(RIGHT($D$2,3),定数!$A$6:$A$13,定数!$B$6:$B$13))</f>
        <v>-1054.2342131302366</v>
      </c>
      <c r="S24" s="76"/>
      <c r="T24" s="77">
        <f t="shared" si="6"/>
        <v>-24.800000000000377</v>
      </c>
      <c r="U24" s="77"/>
      <c r="V24" t="str">
        <f t="shared" si="9"/>
        <v/>
      </c>
      <c r="W24">
        <f t="shared" si="3"/>
        <v>1</v>
      </c>
      <c r="X24" s="35">
        <f t="shared" si="7"/>
        <v>102886.77393043143</v>
      </c>
      <c r="Y24" s="36">
        <f t="shared" si="8"/>
        <v>8.3986319195913373E-3</v>
      </c>
      <c r="Z24" t="str">
        <f t="shared" si="4"/>
        <v/>
      </c>
      <c r="AA24">
        <f t="shared" si="5"/>
        <v>-1054.2342131302366</v>
      </c>
    </row>
    <row r="25" spans="2:27" x14ac:dyDescent="0.15">
      <c r="B25" s="56">
        <v>17</v>
      </c>
      <c r="C25" s="74">
        <f t="shared" si="0"/>
        <v>100968.43157366529</v>
      </c>
      <c r="D25" s="74"/>
      <c r="E25" s="73"/>
      <c r="F25" s="8"/>
      <c r="G25" s="56" t="s">
        <v>3</v>
      </c>
      <c r="H25" s="75">
        <v>1.0989899999999999</v>
      </c>
      <c r="I25" s="75"/>
      <c r="J25" s="73">
        <v>26</v>
      </c>
      <c r="K25" s="74">
        <f t="shared" si="1"/>
        <v>1009.6843157366529</v>
      </c>
      <c r="L25" s="74"/>
      <c r="M25" s="6">
        <f>IF(J25="","",(K25/J25)/LOOKUP(RIGHT($D$2,3),定数!$A$6:$A$13,定数!$B$6:$B$13))</f>
        <v>0.32361676786431187</v>
      </c>
      <c r="N25" s="73"/>
      <c r="O25" s="8"/>
      <c r="P25" s="75">
        <v>1.0959700000000001</v>
      </c>
      <c r="Q25" s="75"/>
      <c r="R25" s="76">
        <f>IF(P25="","",T25*M25*LOOKUP(RIGHT($D$2,3),定数!$A$6:$A$13,定数!$B$6:$B$13))</f>
        <v>1172.7871667401887</v>
      </c>
      <c r="S25" s="76"/>
      <c r="T25" s="77">
        <f t="shared" si="6"/>
        <v>30.199999999998006</v>
      </c>
      <c r="U25" s="77"/>
      <c r="V25" t="str">
        <f t="shared" si="9"/>
        <v/>
      </c>
      <c r="W25">
        <f t="shared" si="3"/>
        <v>0</v>
      </c>
      <c r="X25" s="35">
        <f t="shared" si="7"/>
        <v>102886.77393043143</v>
      </c>
      <c r="Y25" s="36">
        <f t="shared" si="8"/>
        <v>1.8645179389755739E-2</v>
      </c>
      <c r="Z25">
        <f t="shared" si="4"/>
        <v>1172.7871667401887</v>
      </c>
      <c r="AA25" t="str">
        <f t="shared" si="5"/>
        <v/>
      </c>
    </row>
    <row r="26" spans="2:27" x14ac:dyDescent="0.15">
      <c r="B26" s="56">
        <v>18</v>
      </c>
      <c r="C26" s="74">
        <f t="shared" si="0"/>
        <v>102141.21874040549</v>
      </c>
      <c r="D26" s="74"/>
      <c r="E26" s="73"/>
      <c r="F26" s="8"/>
      <c r="G26" s="73" t="s">
        <v>3</v>
      </c>
      <c r="H26" s="75">
        <v>1.08735</v>
      </c>
      <c r="I26" s="75"/>
      <c r="J26" s="73">
        <v>18</v>
      </c>
      <c r="K26" s="74">
        <f t="shared" si="1"/>
        <v>1021.4121874040549</v>
      </c>
      <c r="L26" s="74"/>
      <c r="M26" s="6">
        <f>IF(J26="","",(K26/J26)/LOOKUP(RIGHT($D$2,3),定数!$A$6:$A$13,定数!$B$6:$B$13))</f>
        <v>0.47287601268706242</v>
      </c>
      <c r="N26" s="73"/>
      <c r="O26" s="8"/>
      <c r="P26" s="75">
        <v>1.08928</v>
      </c>
      <c r="Q26" s="75"/>
      <c r="R26" s="76">
        <f>IF(P26="","",T26*M26*LOOKUP(RIGHT($D$2,3),定数!$A$6:$A$13,定数!$B$6:$B$13))</f>
        <v>-1095.1808453832293</v>
      </c>
      <c r="S26" s="76"/>
      <c r="T26" s="77">
        <f t="shared" si="6"/>
        <v>-19.299999999999873</v>
      </c>
      <c r="U26" s="77"/>
      <c r="V26" t="str">
        <f t="shared" si="9"/>
        <v/>
      </c>
      <c r="W26">
        <f t="shared" si="3"/>
        <v>1</v>
      </c>
      <c r="X26" s="35">
        <f t="shared" si="7"/>
        <v>102886.77393043143</v>
      </c>
      <c r="Y26" s="36">
        <f t="shared" si="8"/>
        <v>7.2463657042066698E-3</v>
      </c>
      <c r="Z26" t="str">
        <f t="shared" si="4"/>
        <v/>
      </c>
      <c r="AA26">
        <f t="shared" si="5"/>
        <v>-1095.1808453832293</v>
      </c>
    </row>
    <row r="27" spans="2:27" x14ac:dyDescent="0.15">
      <c r="B27" s="56">
        <v>19</v>
      </c>
      <c r="C27" s="74">
        <f t="shared" si="0"/>
        <v>101046.03789502225</v>
      </c>
      <c r="D27" s="74"/>
      <c r="E27" s="73"/>
      <c r="F27" s="8"/>
      <c r="G27" s="56" t="s">
        <v>4</v>
      </c>
      <c r="H27" s="75">
        <v>1.09857</v>
      </c>
      <c r="I27" s="75"/>
      <c r="J27" s="73">
        <v>83</v>
      </c>
      <c r="K27" s="74">
        <f t="shared" si="1"/>
        <v>1010.4603789502225</v>
      </c>
      <c r="L27" s="74"/>
      <c r="M27" s="6">
        <f>IF(J27="","",(K27/J27)/LOOKUP(RIGHT($D$2,3),定数!$A$6:$A$13,定数!$B$6:$B$13))</f>
        <v>0.10145184527612676</v>
      </c>
      <c r="N27" s="73"/>
      <c r="O27" s="8"/>
      <c r="P27" s="75">
        <v>1.0901700000000001</v>
      </c>
      <c r="Q27" s="75"/>
      <c r="R27" s="76">
        <f>IF(P27="","",T27*M27*LOOKUP(RIGHT($D$2,3),定数!$A$6:$A$13,定数!$B$6:$B$13))</f>
        <v>-1022.6346003833534</v>
      </c>
      <c r="S27" s="76"/>
      <c r="T27" s="77">
        <f t="shared" si="6"/>
        <v>-83.999999999999631</v>
      </c>
      <c r="U27" s="77"/>
      <c r="V27" t="str">
        <f t="shared" si="9"/>
        <v/>
      </c>
      <c r="W27">
        <f t="shared" si="3"/>
        <v>2</v>
      </c>
      <c r="X27" s="35">
        <f t="shared" si="7"/>
        <v>102886.77393043143</v>
      </c>
      <c r="Y27" s="36">
        <f t="shared" si="8"/>
        <v>1.7890890783044844E-2</v>
      </c>
      <c r="Z27" t="str">
        <f t="shared" si="4"/>
        <v/>
      </c>
      <c r="AA27">
        <f t="shared" si="5"/>
        <v>-1022.6346003833534</v>
      </c>
    </row>
    <row r="28" spans="2:27" x14ac:dyDescent="0.15">
      <c r="B28" s="56">
        <v>20</v>
      </c>
      <c r="C28" s="74">
        <f t="shared" si="0"/>
        <v>100023.40329463889</v>
      </c>
      <c r="D28" s="74"/>
      <c r="E28" s="73"/>
      <c r="F28" s="8"/>
      <c r="G28" s="56" t="s">
        <v>3</v>
      </c>
      <c r="H28" s="75">
        <v>1.0946400000000001</v>
      </c>
      <c r="I28" s="75"/>
      <c r="J28" s="73">
        <v>26</v>
      </c>
      <c r="K28" s="74">
        <f t="shared" si="1"/>
        <v>1000.2340329463889</v>
      </c>
      <c r="L28" s="74"/>
      <c r="M28" s="6">
        <f>IF(J28="","",(K28/J28)/LOOKUP(RIGHT($D$2,3),定数!$A$6:$A$13,定数!$B$6:$B$13))</f>
        <v>0.32058783107256056</v>
      </c>
      <c r="N28" s="73"/>
      <c r="O28" s="8"/>
      <c r="P28" s="75">
        <v>1.0973200000000001</v>
      </c>
      <c r="Q28" s="75"/>
      <c r="R28" s="76">
        <f>IF(P28="","",T28*M28*LOOKUP(RIGHT($D$2,3),定数!$A$6:$A$13,定数!$B$6:$B$13))</f>
        <v>-1031.0104647293608</v>
      </c>
      <c r="S28" s="76"/>
      <c r="T28" s="77">
        <f t="shared" si="6"/>
        <v>-26.800000000000157</v>
      </c>
      <c r="U28" s="77"/>
      <c r="V28" t="str">
        <f t="shared" si="9"/>
        <v/>
      </c>
      <c r="W28">
        <f t="shared" si="3"/>
        <v>3</v>
      </c>
      <c r="X28" s="35">
        <f t="shared" si="7"/>
        <v>102886.77393043143</v>
      </c>
      <c r="Y28" s="36">
        <f t="shared" si="8"/>
        <v>2.7830308273915305E-2</v>
      </c>
      <c r="Z28" t="str">
        <f t="shared" si="4"/>
        <v/>
      </c>
      <c r="AA28">
        <f t="shared" si="5"/>
        <v>-1031.0104647293608</v>
      </c>
    </row>
    <row r="29" spans="2:27" x14ac:dyDescent="0.15">
      <c r="B29" s="56">
        <v>21</v>
      </c>
      <c r="C29" s="74">
        <f t="shared" si="0"/>
        <v>98992.392829909528</v>
      </c>
      <c r="D29" s="74"/>
      <c r="E29" s="73"/>
      <c r="F29" s="8"/>
      <c r="G29" s="73" t="s">
        <v>3</v>
      </c>
      <c r="H29" s="75">
        <v>1.1098300000000001</v>
      </c>
      <c r="I29" s="75"/>
      <c r="J29" s="73">
        <v>23</v>
      </c>
      <c r="K29" s="74">
        <f t="shared" si="1"/>
        <v>989.92392829909534</v>
      </c>
      <c r="L29" s="74"/>
      <c r="M29" s="6">
        <f>IF(J29="","",(K29/J29)/LOOKUP(RIGHT($D$2,3),定数!$A$6:$A$13,定数!$B$6:$B$13))</f>
        <v>0.3586680899634403</v>
      </c>
      <c r="N29" s="73"/>
      <c r="O29" s="8"/>
      <c r="P29" s="75">
        <v>1.1122700000000001</v>
      </c>
      <c r="Q29" s="75"/>
      <c r="R29" s="76">
        <f>IF(P29="","",T29*M29*LOOKUP(RIGHT($D$2,3),定数!$A$6:$A$13,定数!$B$6:$B$13))</f>
        <v>-1050.1801674129522</v>
      </c>
      <c r="S29" s="76"/>
      <c r="T29" s="77">
        <f t="shared" si="6"/>
        <v>-24.399999999999977</v>
      </c>
      <c r="U29" s="77"/>
      <c r="V29" t="str">
        <f t="shared" si="9"/>
        <v/>
      </c>
      <c r="W29">
        <f t="shared" si="3"/>
        <v>4</v>
      </c>
      <c r="X29" s="35">
        <f t="shared" si="7"/>
        <v>102886.77393043143</v>
      </c>
      <c r="Y29" s="36">
        <f t="shared" si="8"/>
        <v>3.7851134327091973E-2</v>
      </c>
      <c r="Z29" t="str">
        <f t="shared" si="4"/>
        <v/>
      </c>
      <c r="AA29">
        <f t="shared" si="5"/>
        <v>-1050.1801674129522</v>
      </c>
    </row>
    <row r="30" spans="2:27" x14ac:dyDescent="0.15">
      <c r="B30" s="56">
        <v>22</v>
      </c>
      <c r="C30" s="74">
        <f t="shared" si="0"/>
        <v>97942.212662496575</v>
      </c>
      <c r="D30" s="74"/>
      <c r="E30" s="73"/>
      <c r="F30" s="8"/>
      <c r="G30" s="73" t="s">
        <v>4</v>
      </c>
      <c r="H30" s="75">
        <v>1.1318299999999999</v>
      </c>
      <c r="I30" s="75"/>
      <c r="J30" s="73">
        <v>28</v>
      </c>
      <c r="K30" s="74">
        <f t="shared" si="1"/>
        <v>979.42212662496581</v>
      </c>
      <c r="L30" s="74"/>
      <c r="M30" s="6">
        <f>IF(J30="","",(K30/J30)/LOOKUP(RIGHT($D$2,3),定数!$A$6:$A$13,定数!$B$6:$B$13))</f>
        <v>0.29149468054314459</v>
      </c>
      <c r="N30" s="73"/>
      <c r="O30" s="8"/>
      <c r="P30" s="75">
        <v>1.1289499999999999</v>
      </c>
      <c r="Q30" s="75"/>
      <c r="R30" s="76">
        <f>IF(P30="","",T30*M30*LOOKUP(RIGHT($D$2,3),定数!$A$6:$A$13,定数!$B$6:$B$13))</f>
        <v>-1007.4056159571056</v>
      </c>
      <c r="S30" s="76"/>
      <c r="T30" s="77">
        <f t="shared" si="6"/>
        <v>-28.799999999999937</v>
      </c>
      <c r="U30" s="77"/>
      <c r="V30" t="str">
        <f t="shared" si="9"/>
        <v/>
      </c>
      <c r="W30">
        <f t="shared" si="3"/>
        <v>5</v>
      </c>
      <c r="X30" s="35">
        <f t="shared" si="7"/>
        <v>102886.77393043143</v>
      </c>
      <c r="Y30" s="36">
        <f t="shared" si="8"/>
        <v>4.8058278815100164E-2</v>
      </c>
      <c r="Z30" t="str">
        <f t="shared" si="4"/>
        <v/>
      </c>
      <c r="AA30">
        <f t="shared" si="5"/>
        <v>-1007.4056159571056</v>
      </c>
    </row>
    <row r="31" spans="2:27" x14ac:dyDescent="0.15">
      <c r="B31" s="56">
        <v>23</v>
      </c>
      <c r="C31" s="74">
        <f t="shared" si="0"/>
        <v>96934.80704653947</v>
      </c>
      <c r="D31" s="74"/>
      <c r="E31" s="73"/>
      <c r="F31" s="8"/>
      <c r="G31" s="56" t="s">
        <v>3</v>
      </c>
      <c r="H31" s="75">
        <v>1.1256200000000001</v>
      </c>
      <c r="I31" s="75"/>
      <c r="J31" s="73">
        <v>20</v>
      </c>
      <c r="K31" s="74">
        <f t="shared" si="1"/>
        <v>969.3480704653947</v>
      </c>
      <c r="L31" s="74"/>
      <c r="M31" s="6">
        <f>IF(J31="","",(K31/J31)/LOOKUP(RIGHT($D$2,3),定数!$A$6:$A$13,定数!$B$6:$B$13))</f>
        <v>0.40389502936058114</v>
      </c>
      <c r="N31" s="73"/>
      <c r="O31" s="8"/>
      <c r="P31" s="75">
        <v>1.1233500000000001</v>
      </c>
      <c r="Q31" s="75"/>
      <c r="R31" s="76">
        <f>IF(P31="","",T31*M31*LOOKUP(RIGHT($D$2,3),定数!$A$6:$A$13,定数!$B$6:$B$13))</f>
        <v>1100.2100599782202</v>
      </c>
      <c r="S31" s="76"/>
      <c r="T31" s="77">
        <f t="shared" si="6"/>
        <v>22.699999999999942</v>
      </c>
      <c r="U31" s="77"/>
      <c r="V31" t="str">
        <f t="shared" si="9"/>
        <v/>
      </c>
      <c r="W31">
        <f t="shared" si="3"/>
        <v>0</v>
      </c>
      <c r="X31" s="35">
        <f t="shared" si="7"/>
        <v>102886.77393043143</v>
      </c>
      <c r="Y31" s="36">
        <f t="shared" si="8"/>
        <v>5.7849679375859164E-2</v>
      </c>
      <c r="Z31">
        <f t="shared" si="4"/>
        <v>1100.2100599782202</v>
      </c>
      <c r="AA31" t="str">
        <f t="shared" si="5"/>
        <v/>
      </c>
    </row>
    <row r="32" spans="2:27" x14ac:dyDescent="0.15">
      <c r="B32" s="56">
        <v>24</v>
      </c>
      <c r="C32" s="74">
        <f t="shared" si="0"/>
        <v>98035.017106517684</v>
      </c>
      <c r="D32" s="74"/>
      <c r="E32" s="73"/>
      <c r="F32" s="8"/>
      <c r="G32" s="56" t="s">
        <v>3</v>
      </c>
      <c r="H32" s="75">
        <v>1.1217900000000001</v>
      </c>
      <c r="I32" s="75"/>
      <c r="J32" s="73">
        <v>15</v>
      </c>
      <c r="K32" s="74">
        <f t="shared" si="1"/>
        <v>980.35017106517682</v>
      </c>
      <c r="L32" s="74"/>
      <c r="M32" s="6">
        <f>IF(J32="","",(K32/J32)/LOOKUP(RIGHT($D$2,3),定数!$A$6:$A$13,定数!$B$6:$B$13))</f>
        <v>0.54463898392509824</v>
      </c>
      <c r="N32" s="73"/>
      <c r="O32" s="8"/>
      <c r="P32" s="75">
        <v>1.12337</v>
      </c>
      <c r="Q32" s="75"/>
      <c r="R32" s="76">
        <f>IF(P32="","",T32*M32*LOOKUP(RIGHT($D$2,3),定数!$A$6:$A$13,定数!$B$6:$B$13))</f>
        <v>-1032.6355135219305</v>
      </c>
      <c r="S32" s="76"/>
      <c r="T32" s="77">
        <f t="shared" si="6"/>
        <v>-15.799999999999148</v>
      </c>
      <c r="U32" s="77"/>
      <c r="V32" t="str">
        <f t="shared" si="9"/>
        <v/>
      </c>
      <c r="W32">
        <f t="shared" si="3"/>
        <v>1</v>
      </c>
      <c r="X32" s="35">
        <f t="shared" si="7"/>
        <v>102886.77393043143</v>
      </c>
      <c r="Y32" s="36">
        <f t="shared" si="8"/>
        <v>4.7156273236775181E-2</v>
      </c>
      <c r="Z32" t="str">
        <f t="shared" si="4"/>
        <v/>
      </c>
      <c r="AA32">
        <f t="shared" si="5"/>
        <v>-1032.6355135219305</v>
      </c>
    </row>
    <row r="33" spans="2:27" x14ac:dyDescent="0.15">
      <c r="B33" s="56">
        <v>25</v>
      </c>
      <c r="C33" s="74">
        <f t="shared" si="0"/>
        <v>97002.381592995749</v>
      </c>
      <c r="D33" s="74"/>
      <c r="E33" s="73"/>
      <c r="F33" s="8"/>
      <c r="G33" s="56" t="s">
        <v>3</v>
      </c>
      <c r="H33" s="75">
        <v>1.1173500000000001</v>
      </c>
      <c r="I33" s="75"/>
      <c r="J33" s="73">
        <v>13</v>
      </c>
      <c r="K33" s="74">
        <f t="shared" si="1"/>
        <v>970.02381592995755</v>
      </c>
      <c r="L33" s="74"/>
      <c r="M33" s="6">
        <f>IF(J33="","",(K33/J33)/LOOKUP(RIGHT($D$2,3),定数!$A$6:$A$13,定数!$B$6:$B$13))</f>
        <v>0.62181013841663946</v>
      </c>
      <c r="N33" s="73"/>
      <c r="O33" s="8"/>
      <c r="P33" s="75">
        <v>1.11599</v>
      </c>
      <c r="Q33" s="75"/>
      <c r="R33" s="76">
        <f>IF(P33="","",T33*M33*LOOKUP(RIGHT($D$2,3),定数!$A$6:$A$13,定数!$B$6:$B$13))</f>
        <v>1014.7941458959763</v>
      </c>
      <c r="S33" s="76"/>
      <c r="T33" s="77">
        <f t="shared" si="6"/>
        <v>13.600000000000279</v>
      </c>
      <c r="U33" s="77"/>
      <c r="V33" t="str">
        <f t="shared" si="9"/>
        <v/>
      </c>
      <c r="W33">
        <f t="shared" si="3"/>
        <v>0</v>
      </c>
      <c r="X33" s="35">
        <f t="shared" si="7"/>
        <v>102886.77393043143</v>
      </c>
      <c r="Y33" s="36">
        <f t="shared" si="8"/>
        <v>5.7192893825347313E-2</v>
      </c>
      <c r="Z33">
        <f t="shared" si="4"/>
        <v>1014.7941458959763</v>
      </c>
      <c r="AA33" t="str">
        <f t="shared" si="5"/>
        <v/>
      </c>
    </row>
    <row r="34" spans="2:27" x14ac:dyDescent="0.15">
      <c r="B34" s="56">
        <v>26</v>
      </c>
      <c r="C34" s="74">
        <f t="shared" si="0"/>
        <v>98017.175738891732</v>
      </c>
      <c r="D34" s="74"/>
      <c r="E34" s="73"/>
      <c r="F34" s="8"/>
      <c r="G34" s="56" t="s">
        <v>3</v>
      </c>
      <c r="H34" s="75">
        <v>1.1161300000000001</v>
      </c>
      <c r="I34" s="75"/>
      <c r="J34" s="73">
        <v>26</v>
      </c>
      <c r="K34" s="74">
        <f t="shared" si="1"/>
        <v>980.17175738891729</v>
      </c>
      <c r="L34" s="74"/>
      <c r="M34" s="6">
        <f>IF(J34="","",(K34/J34)/LOOKUP(RIGHT($D$2,3),定数!$A$6:$A$13,定数!$B$6:$B$13))</f>
        <v>0.31415761454772989</v>
      </c>
      <c r="N34" s="73"/>
      <c r="O34" s="8"/>
      <c r="P34" s="75">
        <v>1.1188400000000001</v>
      </c>
      <c r="Q34" s="75"/>
      <c r="R34" s="76">
        <f>IF(P34="","",T34*M34*LOOKUP(RIGHT($D$2,3),定数!$A$6:$A$13,定数!$B$6:$B$13))</f>
        <v>-1021.6405625092139</v>
      </c>
      <c r="S34" s="76"/>
      <c r="T34" s="77">
        <f t="shared" si="6"/>
        <v>-27.099999999999902</v>
      </c>
      <c r="U34" s="77"/>
      <c r="V34" t="str">
        <f t="shared" si="9"/>
        <v/>
      </c>
      <c r="W34">
        <f t="shared" si="3"/>
        <v>1</v>
      </c>
      <c r="X34" s="35">
        <f t="shared" si="7"/>
        <v>102886.77393043143</v>
      </c>
      <c r="Y34" s="36">
        <f t="shared" si="8"/>
        <v>4.7329681022289183E-2</v>
      </c>
      <c r="Z34" t="str">
        <f t="shared" si="4"/>
        <v/>
      </c>
      <c r="AA34">
        <f t="shared" si="5"/>
        <v>-1021.6405625092139</v>
      </c>
    </row>
    <row r="35" spans="2:27" x14ac:dyDescent="0.15">
      <c r="B35" s="56">
        <v>27</v>
      </c>
      <c r="C35" s="74">
        <f t="shared" si="0"/>
        <v>96995.535176382517</v>
      </c>
      <c r="D35" s="74"/>
      <c r="E35" s="73"/>
      <c r="F35" s="8"/>
      <c r="G35" s="73" t="s">
        <v>3</v>
      </c>
      <c r="H35" s="75">
        <v>1.13768</v>
      </c>
      <c r="I35" s="75"/>
      <c r="J35" s="73">
        <v>23</v>
      </c>
      <c r="K35" s="74">
        <f t="shared" si="1"/>
        <v>969.95535176382521</v>
      </c>
      <c r="L35" s="74"/>
      <c r="M35" s="6">
        <f>IF(J35="","",(K35/J35)/LOOKUP(RIGHT($D$2,3),定数!$A$6:$A$13,定数!$B$6:$B$13))</f>
        <v>0.35143309846515408</v>
      </c>
      <c r="N35" s="73"/>
      <c r="O35" s="8"/>
      <c r="P35" s="75">
        <v>1.1350499999999999</v>
      </c>
      <c r="Q35" s="75"/>
      <c r="R35" s="76">
        <f>IF(P35="","",T35*M35*LOOKUP(RIGHT($D$2,3),定数!$A$6:$A$13,定数!$B$6:$B$13))</f>
        <v>1109.122858756082</v>
      </c>
      <c r="S35" s="76"/>
      <c r="T35" s="77">
        <f t="shared" si="6"/>
        <v>26.300000000001322</v>
      </c>
      <c r="U35" s="77"/>
      <c r="V35" t="str">
        <f t="shared" si="9"/>
        <v/>
      </c>
      <c r="W35">
        <f t="shared" si="3"/>
        <v>0</v>
      </c>
      <c r="X35" s="35">
        <f t="shared" si="7"/>
        <v>102886.77393043143</v>
      </c>
      <c r="Y35" s="36">
        <f t="shared" si="8"/>
        <v>5.7259437039326122E-2</v>
      </c>
      <c r="Z35">
        <f t="shared" si="4"/>
        <v>1109.122858756082</v>
      </c>
      <c r="AA35" t="str">
        <f t="shared" si="5"/>
        <v/>
      </c>
    </row>
    <row r="36" spans="2:27" x14ac:dyDescent="0.15">
      <c r="B36" s="56">
        <v>28</v>
      </c>
      <c r="C36" s="74">
        <f t="shared" si="0"/>
        <v>98104.658035138593</v>
      </c>
      <c r="D36" s="74"/>
      <c r="E36" s="73"/>
      <c r="F36" s="8"/>
      <c r="G36" s="56" t="s">
        <v>3</v>
      </c>
      <c r="H36" s="75">
        <v>1.12557</v>
      </c>
      <c r="I36" s="75"/>
      <c r="J36" s="73">
        <v>15</v>
      </c>
      <c r="K36" s="74">
        <f t="shared" si="1"/>
        <v>981.04658035138596</v>
      </c>
      <c r="L36" s="74"/>
      <c r="M36" s="6">
        <f>IF(J36="","",(K36/J36)/LOOKUP(RIGHT($D$2,3),定数!$A$6:$A$13,定数!$B$6:$B$13))</f>
        <v>0.54502587797299229</v>
      </c>
      <c r="N36" s="73"/>
      <c r="O36" s="8"/>
      <c r="P36" s="75">
        <v>1.1272</v>
      </c>
      <c r="Q36" s="75"/>
      <c r="R36" s="76">
        <f>IF(P36="","",T36*M36*LOOKUP(RIGHT($D$2,3),定数!$A$6:$A$13,定数!$B$6:$B$13))</f>
        <v>-1066.0706173151862</v>
      </c>
      <c r="S36" s="76"/>
      <c r="T36" s="77">
        <f t="shared" si="6"/>
        <v>-16.300000000000203</v>
      </c>
      <c r="U36" s="77"/>
      <c r="V36" t="str">
        <f t="shared" si="9"/>
        <v/>
      </c>
      <c r="W36">
        <f t="shared" si="3"/>
        <v>1</v>
      </c>
      <c r="X36" s="35">
        <f t="shared" si="7"/>
        <v>102886.77393043143</v>
      </c>
      <c r="Y36" s="36">
        <f t="shared" si="8"/>
        <v>4.6479403645470985E-2</v>
      </c>
      <c r="Z36" t="str">
        <f t="shared" si="4"/>
        <v/>
      </c>
      <c r="AA36">
        <f t="shared" si="5"/>
        <v>-1066.0706173151862</v>
      </c>
    </row>
    <row r="37" spans="2:27" x14ac:dyDescent="0.15">
      <c r="B37" s="56">
        <v>29</v>
      </c>
      <c r="C37" s="74">
        <f t="shared" si="0"/>
        <v>97038.587417823408</v>
      </c>
      <c r="D37" s="74"/>
      <c r="E37" s="73"/>
      <c r="F37" s="8"/>
      <c r="G37" s="56" t="s">
        <v>4</v>
      </c>
      <c r="H37" s="75">
        <v>1.13341</v>
      </c>
      <c r="I37" s="75"/>
      <c r="J37" s="73">
        <v>19</v>
      </c>
      <c r="K37" s="74">
        <f t="shared" si="1"/>
        <v>970.38587417823408</v>
      </c>
      <c r="L37" s="74"/>
      <c r="M37" s="6">
        <f>IF(J37="","",(K37/J37)/LOOKUP(RIGHT($D$2,3),定数!$A$6:$A$13,定数!$B$6:$B$13))</f>
        <v>0.42560783955185705</v>
      </c>
      <c r="N37" s="73"/>
      <c r="O37" s="8"/>
      <c r="P37" s="75">
        <v>1.13567</v>
      </c>
      <c r="Q37" s="75"/>
      <c r="R37" s="76">
        <f>IF(P37="","",T37*M37*LOOKUP(RIGHT($D$2,3),定数!$A$6:$A$13,定数!$B$6:$B$13))</f>
        <v>1154.2484608646</v>
      </c>
      <c r="S37" s="76"/>
      <c r="T37" s="77">
        <f t="shared" si="6"/>
        <v>22.599999999999287</v>
      </c>
      <c r="U37" s="77"/>
      <c r="V37" t="str">
        <f t="shared" si="9"/>
        <v/>
      </c>
      <c r="W37">
        <f t="shared" si="3"/>
        <v>0</v>
      </c>
      <c r="X37" s="35">
        <f t="shared" si="7"/>
        <v>102886.77393043143</v>
      </c>
      <c r="Y37" s="36">
        <f t="shared" si="8"/>
        <v>5.684099412585697E-2</v>
      </c>
      <c r="Z37">
        <f t="shared" si="4"/>
        <v>1154.2484608646</v>
      </c>
      <c r="AA37" t="str">
        <f t="shared" si="5"/>
        <v/>
      </c>
    </row>
    <row r="38" spans="2:27" x14ac:dyDescent="0.15">
      <c r="B38" s="56">
        <v>30</v>
      </c>
      <c r="C38" s="74">
        <f t="shared" si="0"/>
        <v>98192.835878688013</v>
      </c>
      <c r="D38" s="74"/>
      <c r="E38" s="73"/>
      <c r="F38" s="8"/>
      <c r="G38" s="56" t="s">
        <v>4</v>
      </c>
      <c r="H38" s="75">
        <v>1.12595</v>
      </c>
      <c r="I38" s="75"/>
      <c r="J38" s="73">
        <v>17</v>
      </c>
      <c r="K38" s="74">
        <f t="shared" si="1"/>
        <v>981.92835878688015</v>
      </c>
      <c r="L38" s="74"/>
      <c r="M38" s="6">
        <f>IF(J38="","",(K38/J38)/LOOKUP(RIGHT($D$2,3),定数!$A$6:$A$13,定数!$B$6:$B$13))</f>
        <v>0.48133743077788244</v>
      </c>
      <c r="N38" s="73"/>
      <c r="O38" s="8"/>
      <c r="P38" s="75">
        <v>1.12782</v>
      </c>
      <c r="Q38" s="75"/>
      <c r="R38" s="76">
        <f>IF(P38="","",T38*M38*LOOKUP(RIGHT($D$2,3),定数!$A$6:$A$13,定数!$B$6:$B$13))</f>
        <v>1080.1211946655903</v>
      </c>
      <c r="S38" s="76"/>
      <c r="T38" s="77">
        <f t="shared" si="6"/>
        <v>18.700000000000383</v>
      </c>
      <c r="U38" s="77"/>
      <c r="V38" t="str">
        <f t="shared" si="9"/>
        <v/>
      </c>
      <c r="W38">
        <f t="shared" si="3"/>
        <v>0</v>
      </c>
      <c r="X38" s="35">
        <f t="shared" si="7"/>
        <v>102886.77393043143</v>
      </c>
      <c r="Y38" s="36">
        <f t="shared" si="8"/>
        <v>4.5622365950722665E-2</v>
      </c>
      <c r="Z38">
        <f t="shared" si="4"/>
        <v>1080.1211946655903</v>
      </c>
      <c r="AA38" t="str">
        <f t="shared" si="5"/>
        <v/>
      </c>
    </row>
    <row r="39" spans="2:27" x14ac:dyDescent="0.15">
      <c r="B39" s="56">
        <v>31</v>
      </c>
      <c r="C39" s="74">
        <f t="shared" si="0"/>
        <v>99272.957073353609</v>
      </c>
      <c r="D39" s="74"/>
      <c r="E39" s="73"/>
      <c r="F39" s="8"/>
      <c r="G39" s="56" t="s">
        <v>4</v>
      </c>
      <c r="H39" s="75">
        <v>1.1398900000000001</v>
      </c>
      <c r="I39" s="75"/>
      <c r="J39" s="73">
        <v>112</v>
      </c>
      <c r="K39" s="74">
        <f t="shared" si="1"/>
        <v>992.72957073353609</v>
      </c>
      <c r="L39" s="74"/>
      <c r="M39" s="6">
        <f>IF(J39="","",(K39/J39)/LOOKUP(RIGHT($D$2,3),定数!$A$6:$A$13,定数!$B$6:$B$13))</f>
        <v>7.3863807346245244E-2</v>
      </c>
      <c r="N39" s="73"/>
      <c r="O39" s="8"/>
      <c r="P39" s="75">
        <v>1.1411199999999999</v>
      </c>
      <c r="Q39" s="75"/>
      <c r="R39" s="76">
        <f>IF(P39="","",T39*M39*LOOKUP(RIGHT($D$2,3),定数!$A$6:$A$13,定数!$B$6:$B$13))</f>
        <v>109.022979643044</v>
      </c>
      <c r="S39" s="76"/>
      <c r="T39" s="77">
        <f t="shared" si="6"/>
        <v>12.299999999998423</v>
      </c>
      <c r="U39" s="77"/>
      <c r="V39" t="str">
        <f t="shared" si="9"/>
        <v/>
      </c>
      <c r="W39">
        <f t="shared" si="3"/>
        <v>0</v>
      </c>
      <c r="X39" s="35">
        <f t="shared" si="7"/>
        <v>102886.77393043143</v>
      </c>
      <c r="Y39" s="36">
        <f t="shared" si="8"/>
        <v>3.512421197618032E-2</v>
      </c>
      <c r="Z39">
        <f t="shared" si="4"/>
        <v>109.022979643044</v>
      </c>
      <c r="AA39" t="str">
        <f t="shared" si="5"/>
        <v/>
      </c>
    </row>
    <row r="40" spans="2:27" x14ac:dyDescent="0.15">
      <c r="B40" s="56">
        <v>32</v>
      </c>
      <c r="C40" s="74">
        <f t="shared" si="0"/>
        <v>99381.98005299666</v>
      </c>
      <c r="D40" s="74"/>
      <c r="E40" s="73"/>
      <c r="F40" s="8"/>
      <c r="G40" s="56" t="s">
        <v>3</v>
      </c>
      <c r="H40" s="75">
        <v>1.13713</v>
      </c>
      <c r="I40" s="75"/>
      <c r="J40" s="73">
        <v>6</v>
      </c>
      <c r="K40" s="74">
        <f t="shared" si="1"/>
        <v>993.81980052996664</v>
      </c>
      <c r="L40" s="74"/>
      <c r="M40" s="6">
        <f>IF(J40="","",(K40/J40)/LOOKUP(RIGHT($D$2,3),定数!$A$6:$A$13,定数!$B$6:$B$13))</f>
        <v>1.3803052785138425</v>
      </c>
      <c r="N40" s="73"/>
      <c r="O40" s="8"/>
      <c r="P40" s="75">
        <v>1.13649</v>
      </c>
      <c r="Q40" s="75"/>
      <c r="R40" s="76">
        <f>IF(P40="","",T40*M40*LOOKUP(RIGHT($D$2,3),定数!$A$6:$A$13,定数!$B$6:$B$13))</f>
        <v>1060.0744538985878</v>
      </c>
      <c r="S40" s="76"/>
      <c r="T40" s="77">
        <f t="shared" si="6"/>
        <v>6.3999999999997392</v>
      </c>
      <c r="U40" s="77"/>
      <c r="V40" t="str">
        <f t="shared" si="9"/>
        <v/>
      </c>
      <c r="W40">
        <f t="shared" si="3"/>
        <v>0</v>
      </c>
      <c r="X40" s="35">
        <f t="shared" si="7"/>
        <v>102886.77393043143</v>
      </c>
      <c r="Y40" s="36">
        <f t="shared" si="8"/>
        <v>3.4064571601832849E-2</v>
      </c>
      <c r="Z40">
        <f t="shared" si="4"/>
        <v>1060.0744538985878</v>
      </c>
      <c r="AA40" t="str">
        <f t="shared" si="5"/>
        <v/>
      </c>
    </row>
    <row r="41" spans="2:27" x14ac:dyDescent="0.15">
      <c r="B41" s="56">
        <v>33</v>
      </c>
      <c r="C41" s="74">
        <f t="shared" si="0"/>
        <v>100442.05450689525</v>
      </c>
      <c r="D41" s="74"/>
      <c r="E41" s="73"/>
      <c r="F41" s="8"/>
      <c r="G41" s="56" t="s">
        <v>3</v>
      </c>
      <c r="H41" s="75">
        <v>1.1196200000000001</v>
      </c>
      <c r="I41" s="75"/>
      <c r="J41" s="73">
        <v>92</v>
      </c>
      <c r="K41" s="74">
        <f t="shared" si="1"/>
        <v>1004.4205450689525</v>
      </c>
      <c r="L41" s="74"/>
      <c r="M41" s="6">
        <f>IF(J41="","",(K41/J41)/LOOKUP(RIGHT($D$2,3),定数!$A$6:$A$13,定数!$B$6:$B$13))</f>
        <v>9.0980121835955843E-2</v>
      </c>
      <c r="N41" s="73"/>
      <c r="O41" s="8"/>
      <c r="P41" s="75">
        <v>1.12073</v>
      </c>
      <c r="Q41" s="75"/>
      <c r="R41" s="76">
        <f>IF(P41="","",T41*M41*LOOKUP(RIGHT($D$2,3),定数!$A$6:$A$13,定数!$B$6:$B$13))</f>
        <v>-121.18552228548711</v>
      </c>
      <c r="S41" s="76"/>
      <c r="T41" s="77">
        <f t="shared" si="6"/>
        <v>-11.099999999999444</v>
      </c>
      <c r="U41" s="77"/>
      <c r="V41" t="str">
        <f t="shared" si="9"/>
        <v/>
      </c>
      <c r="W41">
        <f t="shared" si="3"/>
        <v>1</v>
      </c>
      <c r="X41" s="35">
        <f t="shared" si="7"/>
        <v>102886.77393043143</v>
      </c>
      <c r="Y41" s="36">
        <f t="shared" si="8"/>
        <v>2.3761260365586123E-2</v>
      </c>
      <c r="Z41" t="str">
        <f t="shared" si="4"/>
        <v/>
      </c>
      <c r="AA41">
        <f t="shared" si="5"/>
        <v>-121.18552228548711</v>
      </c>
    </row>
    <row r="42" spans="2:27" x14ac:dyDescent="0.15">
      <c r="B42" s="56">
        <v>34</v>
      </c>
      <c r="C42" s="74">
        <f t="shared" si="0"/>
        <v>100320.86898460975</v>
      </c>
      <c r="D42" s="74"/>
      <c r="E42" s="73"/>
      <c r="F42" s="8"/>
      <c r="G42" s="56" t="s">
        <v>4</v>
      </c>
      <c r="H42" s="75">
        <v>1.1179300000000001</v>
      </c>
      <c r="I42" s="75"/>
      <c r="J42" s="73">
        <v>31</v>
      </c>
      <c r="K42" s="74">
        <f t="shared" si="1"/>
        <v>1003.2086898460976</v>
      </c>
      <c r="L42" s="74"/>
      <c r="M42" s="6">
        <f>IF(J42="","",(K42/J42)/LOOKUP(RIGHT($D$2,3),定数!$A$6:$A$13,定数!$B$6:$B$13))</f>
        <v>0.26967975533497246</v>
      </c>
      <c r="N42" s="73"/>
      <c r="O42" s="8"/>
      <c r="P42" s="75">
        <v>1.12161</v>
      </c>
      <c r="Q42" s="75"/>
      <c r="R42" s="76">
        <f>IF(P42="","",T42*M42*LOOKUP(RIGHT($D$2,3),定数!$A$6:$A$13,定数!$B$6:$B$13))</f>
        <v>1190.9057995592079</v>
      </c>
      <c r="S42" s="76"/>
      <c r="T42" s="77">
        <f t="shared" si="6"/>
        <v>36.799999999999059</v>
      </c>
      <c r="U42" s="77"/>
      <c r="V42" t="str">
        <f t="shared" si="9"/>
        <v/>
      </c>
      <c r="W42">
        <f t="shared" si="3"/>
        <v>0</v>
      </c>
      <c r="X42" s="35">
        <f t="shared" si="7"/>
        <v>102886.77393043143</v>
      </c>
      <c r="Y42" s="36">
        <f t="shared" si="8"/>
        <v>2.4939113627536313E-2</v>
      </c>
      <c r="Z42">
        <f t="shared" si="4"/>
        <v>1190.9057995592079</v>
      </c>
      <c r="AA42" t="str">
        <f t="shared" si="5"/>
        <v/>
      </c>
    </row>
    <row r="43" spans="2:27" x14ac:dyDescent="0.15">
      <c r="B43" s="56">
        <v>35</v>
      </c>
      <c r="C43" s="74">
        <f t="shared" si="0"/>
        <v>101511.77478416896</v>
      </c>
      <c r="D43" s="74"/>
      <c r="E43" s="73"/>
      <c r="F43" s="8"/>
      <c r="G43" s="56" t="s">
        <v>4</v>
      </c>
      <c r="H43" s="75">
        <v>1.13751</v>
      </c>
      <c r="I43" s="75"/>
      <c r="J43" s="73">
        <v>11</v>
      </c>
      <c r="K43" s="74">
        <f t="shared" si="1"/>
        <v>1015.1177478416896</v>
      </c>
      <c r="L43" s="74"/>
      <c r="M43" s="6">
        <f>IF(J43="","",(K43/J43)/LOOKUP(RIGHT($D$2,3),定数!$A$6:$A$13,定数!$B$6:$B$13))</f>
        <v>0.76902859684976488</v>
      </c>
      <c r="N43" s="73"/>
      <c r="O43" s="8"/>
      <c r="P43" s="75">
        <v>1.13869</v>
      </c>
      <c r="Q43" s="75"/>
      <c r="R43" s="76">
        <f>IF(P43="","",T43*M43*LOOKUP(RIGHT($D$2,3),定数!$A$6:$A$13,定数!$B$6:$B$13))</f>
        <v>1088.9444931392291</v>
      </c>
      <c r="S43" s="76"/>
      <c r="T43" s="77">
        <f t="shared" si="6"/>
        <v>11.799999999999589</v>
      </c>
      <c r="U43" s="77"/>
      <c r="V43" t="str">
        <f t="shared" si="9"/>
        <v/>
      </c>
      <c r="W43">
        <f t="shared" si="3"/>
        <v>0</v>
      </c>
      <c r="X43" s="35">
        <f t="shared" si="7"/>
        <v>102886.77393043143</v>
      </c>
      <c r="Y43" s="36">
        <f t="shared" si="8"/>
        <v>1.3364197298986191E-2</v>
      </c>
      <c r="Z43">
        <f t="shared" si="4"/>
        <v>1088.9444931392291</v>
      </c>
      <c r="AA43" t="str">
        <f t="shared" si="5"/>
        <v/>
      </c>
    </row>
    <row r="44" spans="2:27" x14ac:dyDescent="0.15">
      <c r="B44" s="56">
        <v>36</v>
      </c>
      <c r="C44" s="74">
        <f t="shared" si="0"/>
        <v>102600.71927730819</v>
      </c>
      <c r="D44" s="74"/>
      <c r="E44" s="73"/>
      <c r="F44" s="8"/>
      <c r="G44" s="56" t="s">
        <v>3</v>
      </c>
      <c r="H44" s="75">
        <v>1.12975</v>
      </c>
      <c r="I44" s="75"/>
      <c r="J44" s="73">
        <v>15</v>
      </c>
      <c r="K44" s="74">
        <f t="shared" si="1"/>
        <v>1026.0071927730819</v>
      </c>
      <c r="L44" s="74"/>
      <c r="M44" s="6">
        <f>IF(J44="","",(K44/J44)/LOOKUP(RIGHT($D$2,3),定数!$A$6:$A$13,定数!$B$6:$B$13))</f>
        <v>0.57000399598504548</v>
      </c>
      <c r="N44" s="73"/>
      <c r="O44" s="8"/>
      <c r="P44" s="75">
        <v>1.1281399999999999</v>
      </c>
      <c r="Q44" s="75"/>
      <c r="R44" s="76">
        <f>IF(P44="","",T44*M44*LOOKUP(RIGHT($D$2,3),定数!$A$6:$A$13,定数!$B$6:$B$13))</f>
        <v>1101.2477202431842</v>
      </c>
      <c r="S44" s="76"/>
      <c r="T44" s="77">
        <f t="shared" si="6"/>
        <v>16.100000000001113</v>
      </c>
      <c r="U44" s="77"/>
      <c r="V44" t="str">
        <f t="shared" si="9"/>
        <v/>
      </c>
      <c r="W44">
        <f t="shared" si="3"/>
        <v>0</v>
      </c>
      <c r="X44" s="35">
        <f t="shared" si="7"/>
        <v>102886.77393043143</v>
      </c>
      <c r="Y44" s="36">
        <f t="shared" si="8"/>
        <v>2.7802859609210584E-3</v>
      </c>
      <c r="Z44">
        <f t="shared" si="4"/>
        <v>1101.2477202431842</v>
      </c>
      <c r="AA44" t="str">
        <f t="shared" si="5"/>
        <v/>
      </c>
    </row>
    <row r="45" spans="2:27" x14ac:dyDescent="0.15">
      <c r="B45" s="56">
        <v>37</v>
      </c>
      <c r="C45" s="74">
        <f t="shared" si="0"/>
        <v>103701.96699755138</v>
      </c>
      <c r="D45" s="74"/>
      <c r="E45" s="73"/>
      <c r="F45" s="8"/>
      <c r="G45" s="56" t="s">
        <v>4</v>
      </c>
      <c r="H45" s="75">
        <v>1.1231500000000001</v>
      </c>
      <c r="I45" s="75"/>
      <c r="J45" s="73">
        <v>22</v>
      </c>
      <c r="K45" s="74">
        <f t="shared" si="1"/>
        <v>1037.0196699755138</v>
      </c>
      <c r="L45" s="74"/>
      <c r="M45" s="6">
        <f>IF(J45="","",(K45/J45)/LOOKUP(RIGHT($D$2,3),定数!$A$6:$A$13,定数!$B$6:$B$13))</f>
        <v>0.39281048105133098</v>
      </c>
      <c r="N45" s="73"/>
      <c r="O45" s="8"/>
      <c r="P45" s="75">
        <v>1.12578</v>
      </c>
      <c r="Q45" s="75"/>
      <c r="R45" s="76">
        <f>IF(P45="","",T45*M45*LOOKUP(RIGHT($D$2,3),定数!$A$6:$A$13,定数!$B$6:$B$13))</f>
        <v>1239.7098781979582</v>
      </c>
      <c r="S45" s="76"/>
      <c r="T45" s="77">
        <f t="shared" si="6"/>
        <v>26.299999999999102</v>
      </c>
      <c r="U45" s="77"/>
      <c r="V45" t="str">
        <f t="shared" si="9"/>
        <v/>
      </c>
      <c r="W45">
        <f t="shared" si="3"/>
        <v>0</v>
      </c>
      <c r="X45" s="35">
        <f t="shared" si="7"/>
        <v>103701.96699755138</v>
      </c>
      <c r="Y45" s="36">
        <f t="shared" si="8"/>
        <v>0</v>
      </c>
      <c r="Z45">
        <f t="shared" si="4"/>
        <v>1239.7098781979582</v>
      </c>
      <c r="AA45" t="str">
        <f t="shared" si="5"/>
        <v/>
      </c>
    </row>
    <row r="46" spans="2:27" x14ac:dyDescent="0.15">
      <c r="B46" s="56">
        <v>38</v>
      </c>
      <c r="C46" s="74">
        <f t="shared" si="0"/>
        <v>104941.67687574934</v>
      </c>
      <c r="D46" s="74"/>
      <c r="E46" s="73"/>
      <c r="F46" s="8"/>
      <c r="G46" s="56" t="s">
        <v>4</v>
      </c>
      <c r="H46" s="75">
        <v>1.10968</v>
      </c>
      <c r="I46" s="75"/>
      <c r="J46" s="73">
        <v>27</v>
      </c>
      <c r="K46" s="74">
        <f t="shared" si="1"/>
        <v>1049.4167687574934</v>
      </c>
      <c r="L46" s="74"/>
      <c r="M46" s="6">
        <f>IF(J46="","",(K46/J46)/LOOKUP(RIGHT($D$2,3),定数!$A$6:$A$13,定数!$B$6:$B$13))</f>
        <v>0.32389406443132512</v>
      </c>
      <c r="N46" s="73"/>
      <c r="O46" s="8"/>
      <c r="P46" s="75">
        <v>1.1129199999999999</v>
      </c>
      <c r="Q46" s="75"/>
      <c r="R46" s="76">
        <f>IF(P46="","",T46*M46*LOOKUP(RIGHT($D$2,3),定数!$A$6:$A$13,定数!$B$6:$B$13))</f>
        <v>1259.300122508957</v>
      </c>
      <c r="S46" s="76"/>
      <c r="T46" s="77">
        <f t="shared" si="6"/>
        <v>32.399999999999096</v>
      </c>
      <c r="U46" s="77"/>
      <c r="V46" t="str">
        <f t="shared" si="9"/>
        <v/>
      </c>
      <c r="W46">
        <f t="shared" si="3"/>
        <v>0</v>
      </c>
      <c r="X46" s="35">
        <f t="shared" si="7"/>
        <v>104941.67687574934</v>
      </c>
      <c r="Y46" s="36">
        <f t="shared" si="8"/>
        <v>0</v>
      </c>
      <c r="Z46">
        <f t="shared" si="4"/>
        <v>1259.300122508957</v>
      </c>
      <c r="AA46" t="str">
        <f t="shared" si="5"/>
        <v/>
      </c>
    </row>
    <row r="47" spans="2:27" x14ac:dyDescent="0.15">
      <c r="B47" s="56">
        <v>39</v>
      </c>
      <c r="C47" s="74">
        <f t="shared" si="0"/>
        <v>106200.97699825829</v>
      </c>
      <c r="D47" s="74"/>
      <c r="E47" s="73"/>
      <c r="F47" s="8"/>
      <c r="G47" s="56" t="s">
        <v>4</v>
      </c>
      <c r="H47" s="75">
        <v>1.11154</v>
      </c>
      <c r="I47" s="75"/>
      <c r="J47" s="73">
        <v>21</v>
      </c>
      <c r="K47" s="74">
        <f t="shared" si="1"/>
        <v>1062.0097699825831</v>
      </c>
      <c r="L47" s="74"/>
      <c r="M47" s="6">
        <f>IF(J47="","",(K47/J47)/LOOKUP(RIGHT($D$2,3),定数!$A$6:$A$13,定数!$B$6:$B$13))</f>
        <v>0.42143244840578692</v>
      </c>
      <c r="N47" s="73"/>
      <c r="O47" s="8"/>
      <c r="P47" s="75">
        <v>1.11402</v>
      </c>
      <c r="Q47" s="75"/>
      <c r="R47" s="76">
        <f>IF(P47="","",T47*M47*LOOKUP(RIGHT($D$2,3),定数!$A$6:$A$13,定数!$B$6:$B$13))</f>
        <v>1254.182966455641</v>
      </c>
      <c r="S47" s="76"/>
      <c r="T47" s="77">
        <f t="shared" si="6"/>
        <v>24.800000000000377</v>
      </c>
      <c r="U47" s="77"/>
      <c r="V47" t="str">
        <f t="shared" si="9"/>
        <v/>
      </c>
      <c r="W47">
        <f t="shared" si="3"/>
        <v>0</v>
      </c>
      <c r="X47" s="35">
        <f t="shared" si="7"/>
        <v>106200.97699825829</v>
      </c>
      <c r="Y47" s="36">
        <f t="shared" si="8"/>
        <v>0</v>
      </c>
      <c r="Z47">
        <f t="shared" si="4"/>
        <v>1254.182966455641</v>
      </c>
      <c r="AA47" t="str">
        <f t="shared" si="5"/>
        <v/>
      </c>
    </row>
    <row r="48" spans="2:27" x14ac:dyDescent="0.15">
      <c r="B48" s="56">
        <v>40</v>
      </c>
      <c r="C48" s="74">
        <f t="shared" si="0"/>
        <v>107455.15996471394</v>
      </c>
      <c r="D48" s="74"/>
      <c r="E48" s="73"/>
      <c r="F48" s="8"/>
      <c r="G48" s="73" t="s">
        <v>3</v>
      </c>
      <c r="H48" s="75">
        <v>1.11171</v>
      </c>
      <c r="I48" s="75"/>
      <c r="J48" s="73">
        <v>17</v>
      </c>
      <c r="K48" s="74">
        <f t="shared" si="1"/>
        <v>1074.5515996471395</v>
      </c>
      <c r="L48" s="74"/>
      <c r="M48" s="6">
        <f>IF(J48="","",(K48/J48)/LOOKUP(RIGHT($D$2,3),定数!$A$6:$A$13,定数!$B$6:$B$13))</f>
        <v>0.52674098021918603</v>
      </c>
      <c r="N48" s="73"/>
      <c r="O48" s="8"/>
      <c r="P48" s="75">
        <v>1.11355</v>
      </c>
      <c r="Q48" s="75"/>
      <c r="R48" s="76">
        <f>IF(P48="","",T48*M48*LOOKUP(RIGHT($D$2,3),定数!$A$6:$A$13,定数!$B$6:$B$13))</f>
        <v>-1163.0440843240031</v>
      </c>
      <c r="S48" s="76"/>
      <c r="T48" s="77">
        <f t="shared" si="6"/>
        <v>-18.400000000000638</v>
      </c>
      <c r="U48" s="77"/>
      <c r="V48" t="str">
        <f t="shared" si="9"/>
        <v/>
      </c>
      <c r="W48">
        <f t="shared" si="3"/>
        <v>1</v>
      </c>
      <c r="X48" s="35">
        <f t="shared" si="7"/>
        <v>107455.15996471394</v>
      </c>
      <c r="Y48" s="36">
        <f t="shared" si="8"/>
        <v>0</v>
      </c>
      <c r="Z48" t="str">
        <f t="shared" si="4"/>
        <v/>
      </c>
      <c r="AA48">
        <f t="shared" si="5"/>
        <v>-1163.0440843240031</v>
      </c>
    </row>
    <row r="49" spans="2:27" x14ac:dyDescent="0.15">
      <c r="B49" s="56">
        <v>41</v>
      </c>
      <c r="C49" s="74">
        <f t="shared" si="0"/>
        <v>106292.11588038993</v>
      </c>
      <c r="D49" s="74"/>
      <c r="E49" s="73"/>
      <c r="F49" s="8"/>
      <c r="G49" s="56" t="s">
        <v>4</v>
      </c>
      <c r="H49" s="75">
        <v>1.1072500000000001</v>
      </c>
      <c r="I49" s="75"/>
      <c r="J49" s="73">
        <v>44</v>
      </c>
      <c r="K49" s="74">
        <f t="shared" si="1"/>
        <v>1062.9211588038993</v>
      </c>
      <c r="L49" s="74"/>
      <c r="M49" s="6">
        <f>IF(J49="","",(K49/J49)/LOOKUP(RIGHT($D$2,3),定数!$A$6:$A$13,定数!$B$6:$B$13))</f>
        <v>0.20131082553104154</v>
      </c>
      <c r="N49" s="73"/>
      <c r="O49" s="8"/>
      <c r="P49" s="75">
        <v>1.1027800000000001</v>
      </c>
      <c r="Q49" s="75"/>
      <c r="R49" s="76">
        <f>IF(P49="","",T49*M49*LOOKUP(RIGHT($D$2,3),定数!$A$6:$A$13,定数!$B$6:$B$13))</f>
        <v>-1079.8312681485004</v>
      </c>
      <c r="S49" s="76"/>
      <c r="T49" s="77">
        <f t="shared" si="6"/>
        <v>-44.69999999999974</v>
      </c>
      <c r="U49" s="77"/>
      <c r="V49" t="str">
        <f t="shared" si="9"/>
        <v/>
      </c>
      <c r="W49">
        <f t="shared" si="3"/>
        <v>2</v>
      </c>
      <c r="X49" s="35">
        <f t="shared" si="7"/>
        <v>107455.15996471394</v>
      </c>
      <c r="Y49" s="36">
        <f t="shared" si="8"/>
        <v>1.082352941176512E-2</v>
      </c>
      <c r="Z49" t="str">
        <f t="shared" si="4"/>
        <v/>
      </c>
      <c r="AA49">
        <f t="shared" si="5"/>
        <v>-1079.8312681485004</v>
      </c>
    </row>
    <row r="50" spans="2:27" x14ac:dyDescent="0.15">
      <c r="B50" s="56">
        <v>42</v>
      </c>
      <c r="C50" s="74">
        <f t="shared" si="0"/>
        <v>105212.28461224143</v>
      </c>
      <c r="D50" s="74"/>
      <c r="E50" s="73"/>
      <c r="F50" s="8"/>
      <c r="G50" s="56" t="s">
        <v>4</v>
      </c>
      <c r="H50" s="75">
        <v>1.1120300000000001</v>
      </c>
      <c r="I50" s="75"/>
      <c r="J50" s="73">
        <v>19</v>
      </c>
      <c r="K50" s="74">
        <f t="shared" si="1"/>
        <v>1052.1228461224143</v>
      </c>
      <c r="L50" s="74"/>
      <c r="M50" s="6">
        <f>IF(J50="","",(K50/J50)/LOOKUP(RIGHT($D$2,3),定数!$A$6:$A$13,定数!$B$6:$B$13))</f>
        <v>0.46145738865018171</v>
      </c>
      <c r="N50" s="73"/>
      <c r="O50" s="8"/>
      <c r="P50" s="75">
        <v>1.11016</v>
      </c>
      <c r="Q50" s="75"/>
      <c r="R50" s="76">
        <f>IF(P50="","",T50*M50*LOOKUP(RIGHT($D$2,3),定数!$A$6:$A$13,定数!$B$6:$B$13))</f>
        <v>-1035.510380131029</v>
      </c>
      <c r="S50" s="76"/>
      <c r="T50" s="77">
        <f t="shared" si="6"/>
        <v>-18.700000000000383</v>
      </c>
      <c r="U50" s="77"/>
      <c r="V50" t="str">
        <f t="shared" si="9"/>
        <v/>
      </c>
      <c r="W50">
        <f t="shared" si="3"/>
        <v>3</v>
      </c>
      <c r="X50" s="35">
        <f t="shared" si="7"/>
        <v>107455.15996471394</v>
      </c>
      <c r="Y50" s="36">
        <f t="shared" si="8"/>
        <v>2.0872663101604627E-2</v>
      </c>
      <c r="Z50" t="str">
        <f t="shared" si="4"/>
        <v/>
      </c>
      <c r="AA50">
        <f t="shared" si="5"/>
        <v>-1035.510380131029</v>
      </c>
    </row>
    <row r="51" spans="2:27" x14ac:dyDescent="0.15">
      <c r="B51" s="56">
        <v>43</v>
      </c>
      <c r="C51" s="74">
        <f t="shared" si="0"/>
        <v>104176.7742321104</v>
      </c>
      <c r="D51" s="74"/>
      <c r="E51" s="73"/>
      <c r="F51" s="8"/>
      <c r="G51" s="64" t="s">
        <v>3</v>
      </c>
      <c r="H51" s="75">
        <v>1.10564</v>
      </c>
      <c r="I51" s="75"/>
      <c r="J51" s="73">
        <v>17</v>
      </c>
      <c r="K51" s="74">
        <f t="shared" si="1"/>
        <v>1041.7677423211039</v>
      </c>
      <c r="L51" s="74"/>
      <c r="M51" s="6">
        <f>IF(J51="","",(K51/J51)/LOOKUP(RIGHT($D$2,3),定数!$A$6:$A$13,定数!$B$6:$B$13))</f>
        <v>0.51067046192210974</v>
      </c>
      <c r="N51" s="73"/>
      <c r="O51" s="8"/>
      <c r="P51" s="75">
        <v>1.10372</v>
      </c>
      <c r="Q51" s="75"/>
      <c r="R51" s="76">
        <f>IF(P51="","",T51*M51*LOOKUP(RIGHT($D$2,3),定数!$A$6:$A$13,定数!$B$6:$B$13))</f>
        <v>1176.5847442684928</v>
      </c>
      <c r="S51" s="76"/>
      <c r="T51" s="77">
        <f t="shared" si="6"/>
        <v>19.199999999999218</v>
      </c>
      <c r="U51" s="77"/>
      <c r="V51" t="str">
        <f t="shared" si="9"/>
        <v/>
      </c>
      <c r="W51">
        <f t="shared" si="3"/>
        <v>0</v>
      </c>
      <c r="X51" s="35">
        <f t="shared" si="7"/>
        <v>107455.15996471394</v>
      </c>
      <c r="Y51" s="36">
        <f t="shared" si="8"/>
        <v>3.0509337417394256E-2</v>
      </c>
      <c r="Z51">
        <f t="shared" si="4"/>
        <v>1176.5847442684928</v>
      </c>
      <c r="AA51" t="str">
        <f t="shared" si="5"/>
        <v/>
      </c>
    </row>
    <row r="52" spans="2:27" x14ac:dyDescent="0.15">
      <c r="B52" s="56">
        <v>44</v>
      </c>
      <c r="C52" s="74">
        <f t="shared" si="0"/>
        <v>105353.35897637889</v>
      </c>
      <c r="D52" s="74"/>
      <c r="E52" s="73"/>
      <c r="F52" s="8"/>
      <c r="G52" s="56" t="s">
        <v>3</v>
      </c>
      <c r="H52" s="75">
        <v>1.1009899999999999</v>
      </c>
      <c r="I52" s="75"/>
      <c r="J52" s="73">
        <v>11</v>
      </c>
      <c r="K52" s="74">
        <f t="shared" si="1"/>
        <v>1053.533589763789</v>
      </c>
      <c r="L52" s="74"/>
      <c r="M52" s="6">
        <f>IF(J52="","",(K52/J52)/LOOKUP(RIGHT($D$2,3),定数!$A$6:$A$13,定数!$B$6:$B$13))</f>
        <v>0.79813150739680994</v>
      </c>
      <c r="N52" s="73"/>
      <c r="O52" s="8"/>
      <c r="P52" s="75">
        <v>1.1021399999999999</v>
      </c>
      <c r="Q52" s="75"/>
      <c r="R52" s="76">
        <f>IF(P52="","",T52*M52*LOOKUP(RIGHT($D$2,3),定数!$A$6:$A$13,定数!$B$6:$B$13))</f>
        <v>-1101.4214802075826</v>
      </c>
      <c r="S52" s="76"/>
      <c r="T52" s="77">
        <f t="shared" si="6"/>
        <v>-11.499999999999844</v>
      </c>
      <c r="U52" s="77"/>
      <c r="V52" t="str">
        <f t="shared" si="9"/>
        <v/>
      </c>
      <c r="W52">
        <f t="shared" si="3"/>
        <v>1</v>
      </c>
      <c r="X52" s="35">
        <f t="shared" si="7"/>
        <v>107455.15996471394</v>
      </c>
      <c r="Y52" s="36">
        <f t="shared" si="8"/>
        <v>1.9559795816461834E-2</v>
      </c>
      <c r="Z52" t="str">
        <f t="shared" si="4"/>
        <v/>
      </c>
      <c r="AA52">
        <f t="shared" si="5"/>
        <v>-1101.4214802075826</v>
      </c>
    </row>
    <row r="53" spans="2:27" x14ac:dyDescent="0.15">
      <c r="B53" s="56">
        <v>45</v>
      </c>
      <c r="C53" s="74">
        <f t="shared" si="0"/>
        <v>104251.9374961713</v>
      </c>
      <c r="D53" s="74"/>
      <c r="E53" s="73"/>
      <c r="F53" s="8"/>
      <c r="G53" s="56" t="s">
        <v>3</v>
      </c>
      <c r="H53" s="75">
        <v>1.1006800000000001</v>
      </c>
      <c r="I53" s="75"/>
      <c r="J53" s="73">
        <v>17</v>
      </c>
      <c r="K53" s="74">
        <f t="shared" si="1"/>
        <v>1042.5193749617131</v>
      </c>
      <c r="L53" s="74"/>
      <c r="M53" s="6">
        <f>IF(J53="","",(K53/J53)/LOOKUP(RIGHT($D$2,3),定数!$A$6:$A$13,定数!$B$6:$B$13))</f>
        <v>0.51103890929495743</v>
      </c>
      <c r="N53" s="73"/>
      <c r="O53" s="8"/>
      <c r="P53" s="75">
        <v>1.09874</v>
      </c>
      <c r="Q53" s="75"/>
      <c r="R53" s="76">
        <f>IF(P53="","",T53*M53*LOOKUP(RIGHT($D$2,3),定数!$A$6:$A$13,定数!$B$6:$B$13))</f>
        <v>1189.6985808386933</v>
      </c>
      <c r="S53" s="76"/>
      <c r="T53" s="77">
        <f t="shared" si="6"/>
        <v>19.400000000000528</v>
      </c>
      <c r="U53" s="77"/>
      <c r="V53" t="str">
        <f t="shared" si="9"/>
        <v/>
      </c>
      <c r="W53">
        <f t="shared" si="3"/>
        <v>0</v>
      </c>
      <c r="X53" s="35">
        <f t="shared" si="7"/>
        <v>107455.15996471394</v>
      </c>
      <c r="Y53" s="36">
        <f t="shared" si="8"/>
        <v>2.9809852496562317E-2</v>
      </c>
      <c r="Z53">
        <f t="shared" si="4"/>
        <v>1189.6985808386933</v>
      </c>
      <c r="AA53" t="str">
        <f t="shared" si="5"/>
        <v/>
      </c>
    </row>
    <row r="54" spans="2:27" x14ac:dyDescent="0.15">
      <c r="B54" s="56">
        <v>46</v>
      </c>
      <c r="C54" s="74">
        <f t="shared" si="0"/>
        <v>105441.63607701</v>
      </c>
      <c r="D54" s="74"/>
      <c r="E54" s="73"/>
      <c r="F54" s="8"/>
      <c r="G54" s="56" t="s">
        <v>3</v>
      </c>
      <c r="H54" s="75">
        <v>1.1085400000000001</v>
      </c>
      <c r="I54" s="75"/>
      <c r="J54" s="73">
        <v>20</v>
      </c>
      <c r="K54" s="74">
        <f t="shared" si="1"/>
        <v>1054.4163607701</v>
      </c>
      <c r="L54" s="74"/>
      <c r="M54" s="6">
        <f>IF(J54="","",(K54/J54)/LOOKUP(RIGHT($D$2,3),定数!$A$6:$A$13,定数!$B$6:$B$13))</f>
        <v>0.43934015032087503</v>
      </c>
      <c r="N54" s="73"/>
      <c r="O54" s="8"/>
      <c r="P54" s="75">
        <v>1.1106</v>
      </c>
      <c r="Q54" s="75"/>
      <c r="R54" s="76">
        <f>IF(P54="","",T54*M54*LOOKUP(RIGHT($D$2,3),定数!$A$6:$A$13,定数!$B$6:$B$13))</f>
        <v>-1086.0488515931772</v>
      </c>
      <c r="S54" s="76"/>
      <c r="T54" s="77">
        <f t="shared" si="6"/>
        <v>-20.599999999999508</v>
      </c>
      <c r="U54" s="77"/>
      <c r="V54" t="str">
        <f t="shared" si="9"/>
        <v/>
      </c>
      <c r="W54">
        <f t="shared" si="3"/>
        <v>1</v>
      </c>
      <c r="X54" s="35">
        <f t="shared" si="7"/>
        <v>107455.15996471394</v>
      </c>
      <c r="Y54" s="36">
        <f t="shared" si="8"/>
        <v>1.8738270813287494E-2</v>
      </c>
      <c r="Z54" t="str">
        <f t="shared" si="4"/>
        <v/>
      </c>
      <c r="AA54">
        <f t="shared" si="5"/>
        <v>-1086.0488515931772</v>
      </c>
    </row>
    <row r="55" spans="2:27" x14ac:dyDescent="0.15">
      <c r="B55" s="56">
        <v>47</v>
      </c>
      <c r="C55" s="74">
        <f t="shared" si="0"/>
        <v>104355.58722541682</v>
      </c>
      <c r="D55" s="74"/>
      <c r="E55" s="73"/>
      <c r="F55" s="8"/>
      <c r="G55" s="56" t="s">
        <v>4</v>
      </c>
      <c r="H55" s="75">
        <v>1.12887</v>
      </c>
      <c r="I55" s="75"/>
      <c r="J55" s="73">
        <v>43</v>
      </c>
      <c r="K55" s="74">
        <f t="shared" si="1"/>
        <v>1043.5558722541682</v>
      </c>
      <c r="L55" s="74"/>
      <c r="M55" s="6">
        <f>IF(J55="","",(K55/J55)/LOOKUP(RIGHT($D$2,3),定数!$A$6:$A$13,定数!$B$6:$B$13))</f>
        <v>0.20223951012677679</v>
      </c>
      <c r="N55" s="73"/>
      <c r="O55" s="8"/>
      <c r="P55" s="75">
        <v>1.12446</v>
      </c>
      <c r="Q55" s="75"/>
      <c r="R55" s="76">
        <f>IF(P55="","",T55*M55*LOOKUP(RIGHT($D$2,3),定数!$A$6:$A$13,定数!$B$6:$B$13))</f>
        <v>-1070.2514875909087</v>
      </c>
      <c r="S55" s="76"/>
      <c r="T55" s="77">
        <f t="shared" si="6"/>
        <v>-44.10000000000025</v>
      </c>
      <c r="U55" s="77"/>
      <c r="V55" t="str">
        <f t="shared" si="9"/>
        <v/>
      </c>
      <c r="W55">
        <f t="shared" si="3"/>
        <v>2</v>
      </c>
      <c r="X55" s="35">
        <f t="shared" si="7"/>
        <v>107455.15996471394</v>
      </c>
      <c r="Y55" s="36">
        <f t="shared" si="8"/>
        <v>2.8845266623910404E-2</v>
      </c>
      <c r="Z55" t="str">
        <f t="shared" si="4"/>
        <v/>
      </c>
      <c r="AA55">
        <f t="shared" si="5"/>
        <v>-1070.2514875909087</v>
      </c>
    </row>
    <row r="56" spans="2:27" x14ac:dyDescent="0.15">
      <c r="B56" s="56">
        <v>48</v>
      </c>
      <c r="C56" s="74">
        <f t="shared" si="0"/>
        <v>103285.33573782591</v>
      </c>
      <c r="D56" s="74"/>
      <c r="E56" s="73"/>
      <c r="F56" s="8"/>
      <c r="G56" s="56" t="s">
        <v>3</v>
      </c>
      <c r="H56" s="75">
        <v>1.1295999999999999</v>
      </c>
      <c r="I56" s="75"/>
      <c r="J56" s="73">
        <v>15</v>
      </c>
      <c r="K56" s="74">
        <f t="shared" si="1"/>
        <v>1032.853357378259</v>
      </c>
      <c r="L56" s="74"/>
      <c r="M56" s="6">
        <f>IF(J56="","",(K56/J56)/LOOKUP(RIGHT($D$2,3),定数!$A$6:$A$13,定数!$B$6:$B$13))</f>
        <v>0.57380742076569946</v>
      </c>
      <c r="N56" s="73"/>
      <c r="O56" s="8"/>
      <c r="P56" s="75">
        <v>1.12791</v>
      </c>
      <c r="Q56" s="75"/>
      <c r="R56" s="76">
        <f>IF(P56="","",T56*M56*LOOKUP(RIGHT($D$2,3),定数!$A$6:$A$13,定数!$B$6:$B$13))</f>
        <v>1163.6814493128172</v>
      </c>
      <c r="S56" s="76"/>
      <c r="T56" s="77">
        <f t="shared" si="6"/>
        <v>16.899999999999693</v>
      </c>
      <c r="U56" s="77"/>
      <c r="V56" t="str">
        <f t="shared" si="9"/>
        <v/>
      </c>
      <c r="W56">
        <f t="shared" si="3"/>
        <v>0</v>
      </c>
      <c r="X56" s="35">
        <f t="shared" si="7"/>
        <v>107455.15996471394</v>
      </c>
      <c r="Y56" s="36">
        <f t="shared" si="8"/>
        <v>3.8805248889465238E-2</v>
      </c>
      <c r="Z56">
        <f t="shared" si="4"/>
        <v>1163.6814493128172</v>
      </c>
      <c r="AA56" t="str">
        <f t="shared" si="5"/>
        <v/>
      </c>
    </row>
    <row r="57" spans="2:27" x14ac:dyDescent="0.15">
      <c r="B57" s="56">
        <v>49</v>
      </c>
      <c r="C57" s="74">
        <f t="shared" si="0"/>
        <v>104449.01718713873</v>
      </c>
      <c r="D57" s="74"/>
      <c r="E57" s="73"/>
      <c r="F57" s="8"/>
      <c r="G57" s="56" t="s">
        <v>4</v>
      </c>
      <c r="H57" s="75">
        <v>1.1307</v>
      </c>
      <c r="I57" s="75"/>
      <c r="J57" s="73">
        <v>24</v>
      </c>
      <c r="K57" s="74">
        <f t="shared" si="1"/>
        <v>1044.4901718713872</v>
      </c>
      <c r="L57" s="74"/>
      <c r="M57" s="6">
        <f>IF(J57="","",(K57/J57)/LOOKUP(RIGHT($D$2,3),定数!$A$6:$A$13,定数!$B$6:$B$13))</f>
        <v>0.36267019856645388</v>
      </c>
      <c r="N57" s="73"/>
      <c r="O57" s="8"/>
      <c r="P57" s="75">
        <v>1.1282099999999999</v>
      </c>
      <c r="Q57" s="75"/>
      <c r="R57" s="76">
        <f>IF(P57="","",T57*M57*LOOKUP(RIGHT($D$2,3),定数!$A$6:$A$13,定数!$B$6:$B$13))</f>
        <v>-1083.6585533166092</v>
      </c>
      <c r="S57" s="76"/>
      <c r="T57" s="77">
        <f t="shared" si="6"/>
        <v>-24.900000000001032</v>
      </c>
      <c r="U57" s="77"/>
      <c r="V57" t="str">
        <f t="shared" si="9"/>
        <v/>
      </c>
      <c r="W57">
        <f t="shared" si="3"/>
        <v>1</v>
      </c>
      <c r="X57" s="35">
        <f t="shared" si="7"/>
        <v>107455.15996471394</v>
      </c>
      <c r="Y57" s="36">
        <f t="shared" si="8"/>
        <v>2.7975788026953441E-2</v>
      </c>
      <c r="Z57" t="str">
        <f t="shared" si="4"/>
        <v/>
      </c>
      <c r="AA57">
        <f t="shared" si="5"/>
        <v>-1083.6585533166092</v>
      </c>
    </row>
    <row r="58" spans="2:27" x14ac:dyDescent="0.15">
      <c r="B58" s="56">
        <v>50</v>
      </c>
      <c r="C58" s="74">
        <f t="shared" si="0"/>
        <v>103365.35863382212</v>
      </c>
      <c r="D58" s="74"/>
      <c r="E58" s="73"/>
      <c r="F58" s="8"/>
      <c r="G58" s="56" t="s">
        <v>4</v>
      </c>
      <c r="H58" s="75">
        <v>1.1202300000000001</v>
      </c>
      <c r="I58" s="75"/>
      <c r="J58" s="73">
        <v>6</v>
      </c>
      <c r="K58" s="74">
        <f t="shared" si="1"/>
        <v>1033.6535863382212</v>
      </c>
      <c r="L58" s="74"/>
      <c r="M58" s="6">
        <f>IF(J58="","",(K58/J58)/LOOKUP(RIGHT($D$2,3),定数!$A$6:$A$13,定数!$B$6:$B$13))</f>
        <v>1.4356299810253073</v>
      </c>
      <c r="N58" s="73"/>
      <c r="O58" s="8"/>
      <c r="P58" s="75">
        <v>1.11958</v>
      </c>
      <c r="Q58" s="75"/>
      <c r="R58" s="76">
        <f>IF(P58="","",T58*M58*LOOKUP(RIGHT($D$2,3),定数!$A$6:$A$13,定数!$B$6:$B$13))</f>
        <v>-1119.7913851998076</v>
      </c>
      <c r="S58" s="76"/>
      <c r="T58" s="77">
        <f t="shared" si="6"/>
        <v>-6.5000000000003944</v>
      </c>
      <c r="U58" s="77"/>
      <c r="V58" t="str">
        <f t="shared" si="9"/>
        <v/>
      </c>
      <c r="W58">
        <f t="shared" si="3"/>
        <v>2</v>
      </c>
      <c r="X58" s="35">
        <f t="shared" si="7"/>
        <v>107455.15996471394</v>
      </c>
      <c r="Y58" s="36">
        <f t="shared" si="8"/>
        <v>3.8060539226174139E-2</v>
      </c>
      <c r="Z58" t="str">
        <f t="shared" si="4"/>
        <v/>
      </c>
      <c r="AA58">
        <f t="shared" si="5"/>
        <v>-1119.7913851998076</v>
      </c>
    </row>
    <row r="59" spans="2:27" x14ac:dyDescent="0.15">
      <c r="B59" s="56">
        <v>51</v>
      </c>
      <c r="C59" s="74">
        <f t="shared" si="0"/>
        <v>102245.56724862232</v>
      </c>
      <c r="D59" s="74"/>
      <c r="E59" s="73"/>
      <c r="F59" s="8"/>
      <c r="G59" s="64" t="s">
        <v>4</v>
      </c>
      <c r="H59" s="75">
        <v>1.11669</v>
      </c>
      <c r="I59" s="75"/>
      <c r="J59" s="73">
        <v>21</v>
      </c>
      <c r="K59" s="74">
        <f t="shared" si="1"/>
        <v>1022.4556724862232</v>
      </c>
      <c r="L59" s="74"/>
      <c r="M59" s="6">
        <f>IF(J59="","",(K59/J59)/LOOKUP(RIGHT($D$2,3),定数!$A$6:$A$13,定数!$B$6:$B$13))</f>
        <v>0.40573637797072348</v>
      </c>
      <c r="N59" s="73"/>
      <c r="O59" s="8"/>
      <c r="P59" s="75">
        <v>1.11442</v>
      </c>
      <c r="Q59" s="75"/>
      <c r="R59" s="76">
        <f>IF(P59="","",T59*M59*LOOKUP(RIGHT($D$2,3),定数!$A$6:$A$13,定数!$B$6:$B$13))</f>
        <v>-1105.225893592248</v>
      </c>
      <c r="S59" s="76"/>
      <c r="T59" s="77">
        <f t="shared" si="6"/>
        <v>-22.699999999999942</v>
      </c>
      <c r="U59" s="77"/>
      <c r="V59" t="str">
        <f t="shared" si="9"/>
        <v/>
      </c>
      <c r="W59">
        <f t="shared" si="3"/>
        <v>3</v>
      </c>
      <c r="X59" s="35">
        <f t="shared" si="7"/>
        <v>107455.15996471394</v>
      </c>
      <c r="Y59" s="36">
        <f t="shared" si="8"/>
        <v>4.8481550051224565E-2</v>
      </c>
      <c r="Z59" t="str">
        <f t="shared" si="4"/>
        <v/>
      </c>
      <c r="AA59">
        <f t="shared" si="5"/>
        <v>-1105.225893592248</v>
      </c>
    </row>
    <row r="60" spans="2:27" x14ac:dyDescent="0.15">
      <c r="B60" s="56">
        <v>52</v>
      </c>
      <c r="C60" s="74">
        <f t="shared" si="0"/>
        <v>101140.34135503008</v>
      </c>
      <c r="D60" s="74"/>
      <c r="E60" s="73"/>
      <c r="F60" s="8"/>
      <c r="G60" s="56" t="s">
        <v>4</v>
      </c>
      <c r="H60" s="75">
        <v>1.12232</v>
      </c>
      <c r="I60" s="75"/>
      <c r="J60" s="73">
        <v>23</v>
      </c>
      <c r="K60" s="74">
        <f t="shared" si="1"/>
        <v>1011.4034135503008</v>
      </c>
      <c r="L60" s="74"/>
      <c r="M60" s="6">
        <f>IF(J60="","",(K60/J60)/LOOKUP(RIGHT($D$2,3),定数!$A$6:$A$13,定数!$B$6:$B$13))</f>
        <v>0.36645051215590613</v>
      </c>
      <c r="N60" s="73"/>
      <c r="O60" s="8"/>
      <c r="P60" s="75">
        <v>1.12493</v>
      </c>
      <c r="Q60" s="75"/>
      <c r="R60" s="76">
        <f>IF(P60="","",T60*M60*LOOKUP(RIGHT($D$2,3),定数!$A$6:$A$13,定数!$B$6:$B$13))</f>
        <v>1147.7230040722984</v>
      </c>
      <c r="S60" s="76"/>
      <c r="T60" s="77">
        <f t="shared" si="6"/>
        <v>26.100000000000012</v>
      </c>
      <c r="U60" s="77"/>
      <c r="V60" t="str">
        <f t="shared" si="9"/>
        <v/>
      </c>
      <c r="W60">
        <f t="shared" si="3"/>
        <v>0</v>
      </c>
      <c r="X60" s="35">
        <f t="shared" si="7"/>
        <v>107455.15996471394</v>
      </c>
      <c r="Y60" s="36">
        <f t="shared" si="8"/>
        <v>5.8767011391146928E-2</v>
      </c>
      <c r="Z60">
        <f t="shared" si="4"/>
        <v>1147.7230040722984</v>
      </c>
      <c r="AA60" t="str">
        <f t="shared" si="5"/>
        <v/>
      </c>
    </row>
    <row r="61" spans="2:27" x14ac:dyDescent="0.15">
      <c r="B61" s="56">
        <v>53</v>
      </c>
      <c r="C61" s="74">
        <f t="shared" si="0"/>
        <v>102288.06435910237</v>
      </c>
      <c r="D61" s="74"/>
      <c r="E61" s="73"/>
      <c r="F61" s="8"/>
      <c r="G61" s="56" t="s">
        <v>3</v>
      </c>
      <c r="H61" s="75">
        <v>1.1215999999999999</v>
      </c>
      <c r="I61" s="75"/>
      <c r="J61" s="73">
        <v>10</v>
      </c>
      <c r="K61" s="74">
        <f t="shared" si="1"/>
        <v>1022.8806435910237</v>
      </c>
      <c r="L61" s="74"/>
      <c r="M61" s="6">
        <f>IF(J61="","",(K61/J61)/LOOKUP(RIGHT($D$2,3),定数!$A$6:$A$13,定数!$B$6:$B$13))</f>
        <v>0.85240053632585311</v>
      </c>
      <c r="N61" s="73"/>
      <c r="O61" s="8"/>
      <c r="P61" s="75">
        <v>1.1206</v>
      </c>
      <c r="Q61" s="75"/>
      <c r="R61" s="76">
        <f>IF(P61="","",T61*M61*LOOKUP(RIGHT($D$2,3),定数!$A$6:$A$13,定数!$B$6:$B$13))</f>
        <v>1022.8806435909111</v>
      </c>
      <c r="S61" s="76"/>
      <c r="T61" s="77">
        <f t="shared" si="6"/>
        <v>9.9999999999988987</v>
      </c>
      <c r="U61" s="77"/>
      <c r="V61" t="str">
        <f t="shared" si="9"/>
        <v/>
      </c>
      <c r="W61">
        <f t="shared" si="3"/>
        <v>0</v>
      </c>
      <c r="X61" s="35">
        <f t="shared" si="7"/>
        <v>107455.15996471394</v>
      </c>
      <c r="Y61" s="36">
        <f t="shared" si="8"/>
        <v>4.8086063129107348E-2</v>
      </c>
      <c r="Z61">
        <f t="shared" si="4"/>
        <v>1022.8806435909111</v>
      </c>
      <c r="AA61" t="str">
        <f t="shared" si="5"/>
        <v/>
      </c>
    </row>
    <row r="62" spans="2:27" x14ac:dyDescent="0.15">
      <c r="B62" s="56">
        <v>54</v>
      </c>
      <c r="C62" s="74">
        <f t="shared" si="0"/>
        <v>103310.94500269328</v>
      </c>
      <c r="D62" s="74"/>
      <c r="E62" s="73"/>
      <c r="F62" s="8"/>
      <c r="G62" s="64" t="s">
        <v>4</v>
      </c>
      <c r="H62" s="75">
        <v>1.1216600000000001</v>
      </c>
      <c r="I62" s="75"/>
      <c r="J62" s="73">
        <v>8</v>
      </c>
      <c r="K62" s="74">
        <f t="shared" si="1"/>
        <v>1033.1094500269328</v>
      </c>
      <c r="L62" s="74"/>
      <c r="M62" s="6">
        <f>IF(J62="","",(K62/J62)/LOOKUP(RIGHT($D$2,3),定数!$A$6:$A$13,定数!$B$6:$B$13))</f>
        <v>1.0761556771113883</v>
      </c>
      <c r="N62" s="73"/>
      <c r="O62" s="8"/>
      <c r="P62" s="75">
        <v>1.1224000000000001</v>
      </c>
      <c r="Q62" s="75"/>
      <c r="R62" s="76">
        <f>IF(P62="","",T62*M62*LOOKUP(RIGHT($D$2,3),定数!$A$6:$A$13,定数!$B$6:$B$13))</f>
        <v>955.62624127486492</v>
      </c>
      <c r="S62" s="76"/>
      <c r="T62" s="77">
        <f t="shared" si="6"/>
        <v>7.3999999999996291</v>
      </c>
      <c r="U62" s="77"/>
      <c r="V62" t="str">
        <f t="shared" si="9"/>
        <v/>
      </c>
      <c r="W62">
        <f t="shared" si="3"/>
        <v>0</v>
      </c>
      <c r="X62" s="35">
        <f t="shared" si="7"/>
        <v>107455.15996471394</v>
      </c>
      <c r="Y62" s="36">
        <f t="shared" si="8"/>
        <v>3.8566923760399607E-2</v>
      </c>
      <c r="Z62">
        <f t="shared" si="4"/>
        <v>955.62624127486492</v>
      </c>
      <c r="AA62" t="str">
        <f t="shared" si="5"/>
        <v/>
      </c>
    </row>
    <row r="63" spans="2:27" x14ac:dyDescent="0.15">
      <c r="B63" s="56">
        <v>55</v>
      </c>
      <c r="C63" s="74">
        <f t="shared" si="0"/>
        <v>104266.57124396814</v>
      </c>
      <c r="D63" s="74"/>
      <c r="E63" s="73"/>
      <c r="F63" s="8"/>
      <c r="G63" s="56" t="s">
        <v>3</v>
      </c>
      <c r="H63" s="75">
        <v>1.1213200000000001</v>
      </c>
      <c r="I63" s="75"/>
      <c r="J63" s="73">
        <v>8</v>
      </c>
      <c r="K63" s="74">
        <f t="shared" si="1"/>
        <v>1042.6657124396813</v>
      </c>
      <c r="L63" s="74"/>
      <c r="M63" s="6">
        <f>IF(J63="","",(K63/J63)/LOOKUP(RIGHT($D$2,3),定数!$A$6:$A$13,定数!$B$6:$B$13))</f>
        <v>1.0861101171246681</v>
      </c>
      <c r="N63" s="73"/>
      <c r="O63" s="8"/>
      <c r="P63" s="75">
        <v>1.1222000000000001</v>
      </c>
      <c r="Q63" s="75"/>
      <c r="R63" s="76">
        <f>IF(P63="","",T63*M63*LOOKUP(RIGHT($D$2,3),定数!$A$6:$A$13,定数!$B$6:$B$13))</f>
        <v>-1146.9322836836391</v>
      </c>
      <c r="S63" s="76"/>
      <c r="T63" s="77">
        <f t="shared" si="6"/>
        <v>-8.799999999999919</v>
      </c>
      <c r="U63" s="77"/>
      <c r="V63" t="str">
        <f t="shared" si="9"/>
        <v/>
      </c>
      <c r="W63">
        <f t="shared" si="3"/>
        <v>1</v>
      </c>
      <c r="X63" s="35">
        <f t="shared" si="7"/>
        <v>107455.15996471394</v>
      </c>
      <c r="Y63" s="36">
        <f t="shared" si="8"/>
        <v>2.9673667805183768E-2</v>
      </c>
      <c r="Z63" t="str">
        <f t="shared" si="4"/>
        <v/>
      </c>
      <c r="AA63">
        <f t="shared" si="5"/>
        <v>-1146.9322836836391</v>
      </c>
    </row>
    <row r="64" spans="2:27" x14ac:dyDescent="0.15">
      <c r="B64" s="56">
        <v>56</v>
      </c>
      <c r="C64" s="74">
        <f t="shared" si="0"/>
        <v>103119.6389602845</v>
      </c>
      <c r="D64" s="74"/>
      <c r="E64" s="73"/>
      <c r="F64" s="8"/>
      <c r="G64" s="64" t="s">
        <v>3</v>
      </c>
      <c r="H64" s="75">
        <v>1.0987800000000001</v>
      </c>
      <c r="I64" s="75"/>
      <c r="J64" s="73">
        <v>26</v>
      </c>
      <c r="K64" s="74">
        <f t="shared" si="1"/>
        <v>1031.1963896028451</v>
      </c>
      <c r="L64" s="74"/>
      <c r="M64" s="6">
        <f>IF(J64="","",(K64/J64)/LOOKUP(RIGHT($D$2,3),定数!$A$6:$A$13,定数!$B$6:$B$13))</f>
        <v>0.3305116633342452</v>
      </c>
      <c r="N64" s="73"/>
      <c r="O64" s="8"/>
      <c r="P64" s="75">
        <v>1.10148</v>
      </c>
      <c r="Q64" s="75"/>
      <c r="R64" s="76">
        <f>IF(P64="","",T64*M64*LOOKUP(RIGHT($D$2,3),定数!$A$6:$A$13,定数!$B$6:$B$13))</f>
        <v>-1070.8577892029246</v>
      </c>
      <c r="S64" s="76"/>
      <c r="T64" s="77">
        <f t="shared" si="6"/>
        <v>-26.999999999999247</v>
      </c>
      <c r="U64" s="77"/>
      <c r="V64" t="str">
        <f t="shared" si="9"/>
        <v/>
      </c>
      <c r="W64">
        <f t="shared" si="3"/>
        <v>2</v>
      </c>
      <c r="X64" s="35">
        <f t="shared" si="7"/>
        <v>107455.15996471394</v>
      </c>
      <c r="Y64" s="36">
        <f t="shared" si="8"/>
        <v>4.0347257459326547E-2</v>
      </c>
      <c r="Z64" t="str">
        <f t="shared" si="4"/>
        <v/>
      </c>
      <c r="AA64">
        <f t="shared" si="5"/>
        <v>-1070.8577892029246</v>
      </c>
    </row>
    <row r="65" spans="2:27" x14ac:dyDescent="0.15">
      <c r="B65" s="56">
        <v>57</v>
      </c>
      <c r="C65" s="74">
        <f t="shared" si="0"/>
        <v>102048.78117108157</v>
      </c>
      <c r="D65" s="74"/>
      <c r="E65" s="73"/>
      <c r="F65" s="8"/>
      <c r="G65" s="56" t="s">
        <v>4</v>
      </c>
      <c r="H65" s="75">
        <v>1.1002099999999999</v>
      </c>
      <c r="I65" s="75"/>
      <c r="J65" s="73">
        <v>11</v>
      </c>
      <c r="K65" s="74">
        <f t="shared" si="1"/>
        <v>1020.4878117108158</v>
      </c>
      <c r="L65" s="74"/>
      <c r="M65" s="6">
        <f>IF(J65="","",(K65/J65)/LOOKUP(RIGHT($D$2,3),定数!$A$6:$A$13,定数!$B$6:$B$13))</f>
        <v>0.77309682705364824</v>
      </c>
      <c r="N65" s="73"/>
      <c r="O65" s="8"/>
      <c r="P65" s="75">
        <v>1.1014200000000001</v>
      </c>
      <c r="Q65" s="75"/>
      <c r="R65" s="76">
        <f>IF(P65="","",T65*M65*LOOKUP(RIGHT($D$2,3),定数!$A$6:$A$13,定数!$B$6:$B$13))</f>
        <v>1122.5365928820413</v>
      </c>
      <c r="S65" s="76"/>
      <c r="T65" s="77">
        <f t="shared" si="6"/>
        <v>12.100000000001554</v>
      </c>
      <c r="U65" s="77"/>
      <c r="V65" t="str">
        <f t="shared" si="9"/>
        <v/>
      </c>
      <c r="W65">
        <f t="shared" si="3"/>
        <v>0</v>
      </c>
      <c r="X65" s="35">
        <f t="shared" si="7"/>
        <v>107455.15996471394</v>
      </c>
      <c r="Y65" s="36">
        <f t="shared" si="8"/>
        <v>5.0312882093402567E-2</v>
      </c>
      <c r="Z65">
        <f t="shared" si="4"/>
        <v>1122.5365928820413</v>
      </c>
      <c r="AA65" t="str">
        <f t="shared" si="5"/>
        <v/>
      </c>
    </row>
    <row r="66" spans="2:27" x14ac:dyDescent="0.15">
      <c r="B66" s="56">
        <v>58</v>
      </c>
      <c r="C66" s="74">
        <f t="shared" si="0"/>
        <v>103171.31776396361</v>
      </c>
      <c r="D66" s="74"/>
      <c r="E66" s="73"/>
      <c r="F66" s="8"/>
      <c r="G66" s="73" t="s">
        <v>4</v>
      </c>
      <c r="H66" s="75">
        <v>1.1017699999999999</v>
      </c>
      <c r="I66" s="75"/>
      <c r="J66" s="73">
        <v>13</v>
      </c>
      <c r="K66" s="74">
        <f t="shared" si="1"/>
        <v>1031.7131776396361</v>
      </c>
      <c r="L66" s="74"/>
      <c r="M66" s="6">
        <f>IF(J66="","",(K66/J66)/LOOKUP(RIGHT($D$2,3),定数!$A$6:$A$13,定数!$B$6:$B$13))</f>
        <v>0.66135460105104871</v>
      </c>
      <c r="N66" s="73"/>
      <c r="O66" s="8"/>
      <c r="P66" s="75">
        <v>1.10033</v>
      </c>
      <c r="Q66" s="75"/>
      <c r="R66" s="76">
        <f>IF(P66="","",T66*M66*LOOKUP(RIGHT($D$2,3),定数!$A$6:$A$13,定数!$B$6:$B$13))</f>
        <v>-1142.8207506161216</v>
      </c>
      <c r="S66" s="76"/>
      <c r="T66" s="77">
        <f t="shared" si="6"/>
        <v>-14.399999999998858</v>
      </c>
      <c r="U66" s="77"/>
      <c r="V66" t="str">
        <f t="shared" si="9"/>
        <v/>
      </c>
      <c r="W66">
        <f t="shared" si="3"/>
        <v>1</v>
      </c>
      <c r="X66" s="35">
        <f t="shared" si="7"/>
        <v>107455.15996471394</v>
      </c>
      <c r="Y66" s="36">
        <f t="shared" si="8"/>
        <v>3.9866323796428627E-2</v>
      </c>
      <c r="Z66" t="str">
        <f t="shared" si="4"/>
        <v/>
      </c>
      <c r="AA66">
        <f t="shared" si="5"/>
        <v>-1142.8207506161216</v>
      </c>
    </row>
    <row r="67" spans="2:27" x14ac:dyDescent="0.15">
      <c r="B67" s="56">
        <v>59</v>
      </c>
      <c r="C67" s="74">
        <f t="shared" si="0"/>
        <v>102028.49701334749</v>
      </c>
      <c r="D67" s="74"/>
      <c r="E67" s="73"/>
      <c r="F67" s="8"/>
      <c r="G67" s="73" t="s">
        <v>4</v>
      </c>
      <c r="H67" s="75">
        <v>1.0892299999999999</v>
      </c>
      <c r="I67" s="75"/>
      <c r="J67" s="73">
        <v>24</v>
      </c>
      <c r="K67" s="74">
        <f t="shared" si="1"/>
        <v>1020.2849701334749</v>
      </c>
      <c r="L67" s="74"/>
      <c r="M67" s="6">
        <f>IF(J67="","",(K67/J67)/LOOKUP(RIGHT($D$2,3),定数!$A$6:$A$13,定数!$B$6:$B$13))</f>
        <v>0.35426561462967876</v>
      </c>
      <c r="N67" s="73"/>
      <c r="O67" s="8"/>
      <c r="P67" s="75">
        <v>1.08687</v>
      </c>
      <c r="Q67" s="75"/>
      <c r="R67" s="76">
        <f>IF(P67="","",T67*M67*LOOKUP(RIGHT($D$2,3),定数!$A$6:$A$13,定数!$B$6:$B$13))</f>
        <v>-1003.2802206312153</v>
      </c>
      <c r="S67" s="76"/>
      <c r="T67" s="77">
        <f t="shared" si="6"/>
        <v>-23.599999999999177</v>
      </c>
      <c r="U67" s="77"/>
      <c r="V67" t="str">
        <f t="shared" si="9"/>
        <v/>
      </c>
      <c r="W67">
        <f t="shared" si="3"/>
        <v>2</v>
      </c>
      <c r="X67" s="35">
        <f t="shared" si="7"/>
        <v>107455.15996471394</v>
      </c>
      <c r="Y67" s="36">
        <f t="shared" si="8"/>
        <v>5.0501650671298193E-2</v>
      </c>
      <c r="Z67" t="str">
        <f t="shared" si="4"/>
        <v/>
      </c>
      <c r="AA67">
        <f t="shared" si="5"/>
        <v>-1003.2802206312153</v>
      </c>
    </row>
    <row r="68" spans="2:27" x14ac:dyDescent="0.15">
      <c r="B68" s="56">
        <v>60</v>
      </c>
      <c r="C68" s="74">
        <f t="shared" si="0"/>
        <v>101025.21679271627</v>
      </c>
      <c r="D68" s="74"/>
      <c r="E68" s="73"/>
      <c r="F68" s="8"/>
      <c r="G68" s="73" t="s">
        <v>4</v>
      </c>
      <c r="H68" s="75">
        <v>1.0888899999999999</v>
      </c>
      <c r="I68" s="75"/>
      <c r="J68" s="73">
        <v>5</v>
      </c>
      <c r="K68" s="74">
        <f t="shared" si="1"/>
        <v>1010.2521679271626</v>
      </c>
      <c r="L68" s="74"/>
      <c r="M68" s="6">
        <f>IF(J68="","",(K68/J68)/LOOKUP(RIGHT($D$2,3),定数!$A$6:$A$13,定数!$B$6:$B$13))</f>
        <v>1.6837536132119377</v>
      </c>
      <c r="N68" s="73"/>
      <c r="O68" s="8"/>
      <c r="P68" s="75">
        <v>1.0892900000000001</v>
      </c>
      <c r="Q68" s="75"/>
      <c r="R68" s="76">
        <f>IF(P68="","",T68*M68*LOOKUP(RIGHT($D$2,3),定数!$A$6:$A$13,定数!$B$6:$B$13))</f>
        <v>808.20173434208971</v>
      </c>
      <c r="S68" s="76"/>
      <c r="T68" s="77">
        <f t="shared" si="6"/>
        <v>4.0000000000017799</v>
      </c>
      <c r="U68" s="77"/>
      <c r="V68" t="str">
        <f t="shared" si="9"/>
        <v/>
      </c>
      <c r="W68">
        <f t="shared" si="3"/>
        <v>0</v>
      </c>
      <c r="X68" s="35">
        <f t="shared" si="7"/>
        <v>107455.15996471394</v>
      </c>
      <c r="Y68" s="36">
        <f t="shared" si="8"/>
        <v>5.9838384439696801E-2</v>
      </c>
      <c r="Z68">
        <f t="shared" si="4"/>
        <v>808.20173434208971</v>
      </c>
      <c r="AA68" t="str">
        <f t="shared" si="5"/>
        <v/>
      </c>
    </row>
    <row r="69" spans="2:27" x14ac:dyDescent="0.15">
      <c r="B69" s="56">
        <v>61</v>
      </c>
      <c r="C69" s="74">
        <f t="shared" si="0"/>
        <v>101833.41852705835</v>
      </c>
      <c r="D69" s="74"/>
      <c r="E69" s="73"/>
      <c r="F69" s="8"/>
      <c r="G69" s="73" t="s">
        <v>4</v>
      </c>
      <c r="H69" s="75">
        <v>1.0933200000000001</v>
      </c>
      <c r="I69" s="75"/>
      <c r="J69" s="73">
        <v>21</v>
      </c>
      <c r="K69" s="74">
        <f t="shared" si="1"/>
        <v>1018.3341852705836</v>
      </c>
      <c r="L69" s="74"/>
      <c r="M69" s="6">
        <f>IF(J69="","",(K69/J69)/LOOKUP(RIGHT($D$2,3),定数!$A$6:$A$13,定数!$B$6:$B$13))</f>
        <v>0.40410086717086652</v>
      </c>
      <c r="N69" s="73"/>
      <c r="O69" s="8"/>
      <c r="P69" s="75">
        <v>1.09579</v>
      </c>
      <c r="Q69" s="75"/>
      <c r="R69" s="76">
        <f>IF(P69="","",T69*M69*LOOKUP(RIGHT($D$2,3),定数!$A$6:$A$13,定数!$B$6:$B$13))</f>
        <v>1197.754970294435</v>
      </c>
      <c r="S69" s="76"/>
      <c r="T69" s="77">
        <f t="shared" si="6"/>
        <v>24.699999999999722</v>
      </c>
      <c r="U69" s="77"/>
      <c r="V69" t="str">
        <f t="shared" si="9"/>
        <v/>
      </c>
      <c r="W69">
        <f t="shared" si="3"/>
        <v>0</v>
      </c>
      <c r="X69" s="35">
        <f t="shared" si="7"/>
        <v>107455.15996471394</v>
      </c>
      <c r="Y69" s="36">
        <f t="shared" si="8"/>
        <v>5.2317091515211023E-2</v>
      </c>
      <c r="Z69">
        <f t="shared" si="4"/>
        <v>1197.754970294435</v>
      </c>
      <c r="AA69" t="str">
        <f t="shared" si="5"/>
        <v/>
      </c>
    </row>
    <row r="70" spans="2:27" x14ac:dyDescent="0.15">
      <c r="B70" s="56">
        <v>62</v>
      </c>
      <c r="C70" s="74">
        <f t="shared" si="0"/>
        <v>103031.17349735279</v>
      </c>
      <c r="D70" s="74"/>
      <c r="E70" s="73"/>
      <c r="F70" s="8"/>
      <c r="G70" s="73" t="s">
        <v>4</v>
      </c>
      <c r="H70" s="75">
        <v>1.1084700000000001</v>
      </c>
      <c r="I70" s="75"/>
      <c r="J70" s="73">
        <v>13</v>
      </c>
      <c r="K70" s="74">
        <f t="shared" si="1"/>
        <v>1030.311734973528</v>
      </c>
      <c r="L70" s="74"/>
      <c r="M70" s="6">
        <f>IF(J70="","",(K70/J70)/LOOKUP(RIGHT($D$2,3),定数!$A$6:$A$13,定数!$B$6:$B$13))</f>
        <v>0.66045624036764616</v>
      </c>
      <c r="N70" s="73"/>
      <c r="O70" s="8"/>
      <c r="P70" s="75">
        <v>1.10992</v>
      </c>
      <c r="Q70" s="75"/>
      <c r="R70" s="76">
        <f>IF(P70="","",T70*M70*LOOKUP(RIGHT($D$2,3),定数!$A$6:$A$13,定数!$B$6:$B$13))</f>
        <v>1149.1938582396658</v>
      </c>
      <c r="S70" s="76"/>
      <c r="T70" s="77">
        <f t="shared" si="6"/>
        <v>14.499999999999513</v>
      </c>
      <c r="U70" s="77"/>
      <c r="V70" t="str">
        <f t="shared" si="9"/>
        <v/>
      </c>
      <c r="W70">
        <f t="shared" si="3"/>
        <v>0</v>
      </c>
      <c r="X70" s="35">
        <f t="shared" si="7"/>
        <v>107455.15996471394</v>
      </c>
      <c r="Y70" s="36">
        <f t="shared" si="8"/>
        <v>4.1170535401128139E-2</v>
      </c>
      <c r="Z70">
        <f t="shared" si="4"/>
        <v>1149.1938582396658</v>
      </c>
      <c r="AA70" t="str">
        <f t="shared" si="5"/>
        <v/>
      </c>
    </row>
    <row r="71" spans="2:27" x14ac:dyDescent="0.15">
      <c r="B71" s="56">
        <v>63</v>
      </c>
      <c r="C71" s="74">
        <f t="shared" si="0"/>
        <v>104180.36735559246</v>
      </c>
      <c r="D71" s="74"/>
      <c r="E71" s="73"/>
      <c r="F71" s="8"/>
      <c r="G71" s="73" t="s">
        <v>3</v>
      </c>
      <c r="H71" s="75">
        <v>1.1060300000000001</v>
      </c>
      <c r="I71" s="75"/>
      <c r="J71" s="73">
        <v>12</v>
      </c>
      <c r="K71" s="74">
        <f t="shared" si="1"/>
        <v>1041.8036735559247</v>
      </c>
      <c r="L71" s="74"/>
      <c r="M71" s="6">
        <f>IF(J71="","",(K71/J71)/LOOKUP(RIGHT($D$2,3),定数!$A$6:$A$13,定数!$B$6:$B$13))</f>
        <v>0.72347477330272547</v>
      </c>
      <c r="N71" s="73"/>
      <c r="O71" s="8"/>
      <c r="P71" s="75">
        <v>1.1047100000000001</v>
      </c>
      <c r="Q71" s="75"/>
      <c r="R71" s="76">
        <f>IF(P71="","",T71*M71*LOOKUP(RIGHT($D$2,3),定数!$A$6:$A$13,定数!$B$6:$B$13))</f>
        <v>1145.9840409115068</v>
      </c>
      <c r="S71" s="76"/>
      <c r="T71" s="77">
        <f t="shared" si="6"/>
        <v>13.199999999999878</v>
      </c>
      <c r="U71" s="77"/>
      <c r="V71" t="str">
        <f t="shared" si="9"/>
        <v/>
      </c>
      <c r="W71">
        <f t="shared" si="3"/>
        <v>0</v>
      </c>
      <c r="X71" s="35">
        <f t="shared" si="7"/>
        <v>107455.15996471394</v>
      </c>
      <c r="Y71" s="36">
        <f t="shared" si="8"/>
        <v>3.0475899065217971E-2</v>
      </c>
      <c r="Z71">
        <f t="shared" si="4"/>
        <v>1145.9840409115068</v>
      </c>
      <c r="AA71" t="str">
        <f t="shared" si="5"/>
        <v/>
      </c>
    </row>
    <row r="72" spans="2:27" x14ac:dyDescent="0.15">
      <c r="B72" s="56">
        <v>64</v>
      </c>
      <c r="C72" s="74">
        <f t="shared" si="0"/>
        <v>105326.35139650397</v>
      </c>
      <c r="D72" s="74"/>
      <c r="E72" s="73"/>
      <c r="F72" s="8"/>
      <c r="G72" s="56" t="s">
        <v>3</v>
      </c>
      <c r="H72" s="75">
        <v>1.09158</v>
      </c>
      <c r="I72" s="75"/>
      <c r="J72" s="73">
        <v>31</v>
      </c>
      <c r="K72" s="74">
        <f t="shared" si="1"/>
        <v>1053.2635139650397</v>
      </c>
      <c r="L72" s="74"/>
      <c r="M72" s="6">
        <f>IF(J72="","",(K72/J72)/LOOKUP(RIGHT($D$2,3),定数!$A$6:$A$13,定数!$B$6:$B$13))</f>
        <v>0.28313535321640854</v>
      </c>
      <c r="N72" s="73"/>
      <c r="O72" s="8"/>
      <c r="P72" s="75">
        <v>1.0879300000000001</v>
      </c>
      <c r="Q72" s="75"/>
      <c r="R72" s="76">
        <f>IF(P72="","",T72*M72*LOOKUP(RIGHT($D$2,3),定数!$A$6:$A$13,定数!$B$6:$B$13))</f>
        <v>1240.1328470878461</v>
      </c>
      <c r="S72" s="76"/>
      <c r="T72" s="77">
        <f t="shared" si="6"/>
        <v>36.499999999999311</v>
      </c>
      <c r="U72" s="77"/>
      <c r="V72" t="str">
        <f t="shared" si="9"/>
        <v/>
      </c>
      <c r="W72">
        <f t="shared" si="3"/>
        <v>0</v>
      </c>
      <c r="X72" s="35">
        <f t="shared" si="7"/>
        <v>107455.15996471394</v>
      </c>
      <c r="Y72" s="36">
        <f t="shared" si="8"/>
        <v>1.9811133954935389E-2</v>
      </c>
      <c r="Z72">
        <f t="shared" si="4"/>
        <v>1240.1328470878461</v>
      </c>
      <c r="AA72" t="str">
        <f t="shared" si="5"/>
        <v/>
      </c>
    </row>
    <row r="73" spans="2:27" x14ac:dyDescent="0.15">
      <c r="B73" s="56">
        <v>65</v>
      </c>
      <c r="C73" s="74">
        <f t="shared" si="0"/>
        <v>106566.48424359183</v>
      </c>
      <c r="D73" s="74"/>
      <c r="E73" s="73"/>
      <c r="F73" s="8"/>
      <c r="G73" s="56" t="s">
        <v>3</v>
      </c>
      <c r="H73" s="75">
        <v>1.0863499999999999</v>
      </c>
      <c r="I73" s="75"/>
      <c r="J73" s="73">
        <v>42</v>
      </c>
      <c r="K73" s="74">
        <f t="shared" si="1"/>
        <v>1065.6648424359182</v>
      </c>
      <c r="L73" s="74"/>
      <c r="M73" s="6">
        <f>IF(J73="","",(K73/J73)/LOOKUP(RIGHT($D$2,3),定数!$A$6:$A$13,定数!$B$6:$B$13))</f>
        <v>0.21144143699125362</v>
      </c>
      <c r="N73" s="73"/>
      <c r="O73" s="8"/>
      <c r="P73" s="75">
        <v>1.0811999999999999</v>
      </c>
      <c r="Q73" s="75"/>
      <c r="R73" s="76">
        <f>IF(P73="","",T73*M73*LOOKUP(RIGHT($D$2,3),定数!$A$6:$A$13,定数!$B$6:$B$13))</f>
        <v>1306.7080806059444</v>
      </c>
      <c r="S73" s="76"/>
      <c r="T73" s="77">
        <f t="shared" si="6"/>
        <v>51.499999999999879</v>
      </c>
      <c r="U73" s="77"/>
      <c r="V73" t="str">
        <f t="shared" si="9"/>
        <v/>
      </c>
      <c r="W73">
        <f t="shared" si="3"/>
        <v>0</v>
      </c>
      <c r="X73" s="35">
        <f t="shared" si="7"/>
        <v>107455.15996471394</v>
      </c>
      <c r="Y73" s="36">
        <f t="shared" si="8"/>
        <v>8.2702005321468874E-3</v>
      </c>
      <c r="Z73">
        <f t="shared" si="4"/>
        <v>1306.7080806059444</v>
      </c>
      <c r="AA73" t="str">
        <f t="shared" si="5"/>
        <v/>
      </c>
    </row>
    <row r="74" spans="2:27" x14ac:dyDescent="0.15">
      <c r="B74" s="56">
        <v>66</v>
      </c>
      <c r="C74" s="74">
        <f t="shared" ref="C74:C108" si="10">IF(R73="","",C73+R73)</f>
        <v>107873.19232419776</v>
      </c>
      <c r="D74" s="74"/>
      <c r="E74" s="73"/>
      <c r="F74" s="8"/>
      <c r="G74" s="56" t="s">
        <v>3</v>
      </c>
      <c r="H74" s="75">
        <v>1.0844800000000001</v>
      </c>
      <c r="I74" s="75"/>
      <c r="J74" s="73">
        <v>15</v>
      </c>
      <c r="K74" s="74">
        <f t="shared" ref="K74:K108" si="11">IF(J74="","",C74*0.01)</f>
        <v>1078.7319232419777</v>
      </c>
      <c r="L74" s="74"/>
      <c r="M74" s="6">
        <f>IF(J74="","",(K74/J74)/LOOKUP(RIGHT($D$2,3),定数!$A$6:$A$13,定数!$B$6:$B$13))</f>
        <v>0.59929551291220984</v>
      </c>
      <c r="N74" s="73"/>
      <c r="O74" s="8"/>
      <c r="P74" s="75">
        <v>1.0827800000000001</v>
      </c>
      <c r="Q74" s="75"/>
      <c r="R74" s="76">
        <f>IF(P74="","",T74*M74*LOOKUP(RIGHT($D$2,3),定数!$A$6:$A$13,定数!$B$6:$B$13))</f>
        <v>1222.562846340933</v>
      </c>
      <c r="S74" s="76"/>
      <c r="T74" s="77">
        <f t="shared" si="6"/>
        <v>17.000000000000348</v>
      </c>
      <c r="U74" s="77"/>
      <c r="V74" t="str">
        <f t="shared" si="9"/>
        <v/>
      </c>
      <c r="W74">
        <f t="shared" si="9"/>
        <v>0</v>
      </c>
      <c r="X74" s="35">
        <f t="shared" si="7"/>
        <v>107873.19232419776</v>
      </c>
      <c r="Y74" s="36">
        <f t="shared" si="8"/>
        <v>0</v>
      </c>
      <c r="Z74">
        <f t="shared" ref="Z74:Z108" si="12">IF(R74&gt;0,R74,"")</f>
        <v>1222.562846340933</v>
      </c>
      <c r="AA74" t="str">
        <f t="shared" ref="AA74:AA108" si="13">IF(R74&lt;0,R74,"")</f>
        <v/>
      </c>
    </row>
    <row r="75" spans="2:27" x14ac:dyDescent="0.15">
      <c r="B75" s="56">
        <v>67</v>
      </c>
      <c r="C75" s="74">
        <f t="shared" si="10"/>
        <v>109095.7551705387</v>
      </c>
      <c r="D75" s="74"/>
      <c r="E75" s="73"/>
      <c r="F75" s="8"/>
      <c r="G75" s="64" t="s">
        <v>3</v>
      </c>
      <c r="H75" s="75">
        <v>1.0758300000000001</v>
      </c>
      <c r="I75" s="75"/>
      <c r="J75" s="73">
        <v>26</v>
      </c>
      <c r="K75" s="74">
        <f t="shared" si="11"/>
        <v>1090.957551705387</v>
      </c>
      <c r="L75" s="74"/>
      <c r="M75" s="6">
        <f>IF(J75="","",(K75/J75)/LOOKUP(RIGHT($D$2,3),定数!$A$6:$A$13,定数!$B$6:$B$13))</f>
        <v>0.34966588195685483</v>
      </c>
      <c r="N75" s="73"/>
      <c r="O75" s="8"/>
      <c r="P75" s="75">
        <v>1.0726500000000001</v>
      </c>
      <c r="Q75" s="75"/>
      <c r="R75" s="76">
        <f>IF(P75="","",T75*M75*LOOKUP(RIGHT($D$2,3),定数!$A$6:$A$13,定数!$B$6:$B$13))</f>
        <v>1334.3250055473416</v>
      </c>
      <c r="S75" s="76"/>
      <c r="T75" s="77">
        <f t="shared" si="6"/>
        <v>31.799999999999606</v>
      </c>
      <c r="U75" s="77"/>
      <c r="V75" t="str">
        <f t="shared" ref="V75:W90" si="14">IF(S75&lt;&gt;"",IF(S75&lt;0,1+V74,0),"")</f>
        <v/>
      </c>
      <c r="W75">
        <f t="shared" si="14"/>
        <v>0</v>
      </c>
      <c r="X75" s="35">
        <f t="shared" si="7"/>
        <v>109095.7551705387</v>
      </c>
      <c r="Y75" s="36">
        <f t="shared" si="8"/>
        <v>0</v>
      </c>
      <c r="Z75">
        <f t="shared" si="12"/>
        <v>1334.3250055473416</v>
      </c>
      <c r="AA75" t="str">
        <f t="shared" si="13"/>
        <v/>
      </c>
    </row>
    <row r="76" spans="2:27" x14ac:dyDescent="0.15">
      <c r="B76" s="56">
        <v>68</v>
      </c>
      <c r="C76" s="74">
        <f t="shared" si="10"/>
        <v>110430.08017608605</v>
      </c>
      <c r="D76" s="74"/>
      <c r="E76" s="73"/>
      <c r="F76" s="8"/>
      <c r="G76" s="56" t="s">
        <v>3</v>
      </c>
      <c r="H76" s="75">
        <v>1.06924</v>
      </c>
      <c r="I76" s="75"/>
      <c r="J76" s="73">
        <v>22</v>
      </c>
      <c r="K76" s="74">
        <f t="shared" si="11"/>
        <v>1104.3008017608606</v>
      </c>
      <c r="L76" s="74"/>
      <c r="M76" s="6">
        <f>IF(J76="","",(K76/J76)/LOOKUP(RIGHT($D$2,3),定数!$A$6:$A$13,定数!$B$6:$B$13))</f>
        <v>0.41829575824275023</v>
      </c>
      <c r="N76" s="73"/>
      <c r="O76" s="8"/>
      <c r="P76" s="75">
        <v>1.06671</v>
      </c>
      <c r="Q76" s="75"/>
      <c r="R76" s="76">
        <f>IF(P76="","",T76*M76*LOOKUP(RIGHT($D$2,3),定数!$A$6:$A$13,定数!$B$6:$B$13))</f>
        <v>1269.9459220249503</v>
      </c>
      <c r="S76" s="76"/>
      <c r="T76" s="77">
        <f t="shared" ref="T76:T108" si="15">IF(P76="","",IF(G76="買",(P76-H76),(H76-P76))*IF(RIGHT($D$2,3)="JPY",100,10000))</f>
        <v>25.299999999999212</v>
      </c>
      <c r="U76" s="77"/>
      <c r="V76" t="str">
        <f t="shared" si="14"/>
        <v/>
      </c>
      <c r="W76">
        <f t="shared" si="14"/>
        <v>0</v>
      </c>
      <c r="X76" s="35">
        <f t="shared" ref="X76:X108" si="16">IF(C76&lt;&gt;"",MAX(X75,C76),"")</f>
        <v>110430.08017608605</v>
      </c>
      <c r="Y76" s="36">
        <f t="shared" ref="Y76:Y108" si="17">IF(X76&lt;&gt;"",1-(C76/X76),"")</f>
        <v>0</v>
      </c>
      <c r="Z76">
        <f t="shared" si="12"/>
        <v>1269.9459220249503</v>
      </c>
      <c r="AA76" t="str">
        <f t="shared" si="13"/>
        <v/>
      </c>
    </row>
    <row r="77" spans="2:27" x14ac:dyDescent="0.15">
      <c r="B77" s="56">
        <v>69</v>
      </c>
      <c r="C77" s="74">
        <f t="shared" si="10"/>
        <v>111700.026098111</v>
      </c>
      <c r="D77" s="74"/>
      <c r="E77" s="73"/>
      <c r="F77" s="8"/>
      <c r="G77" s="56" t="s">
        <v>4</v>
      </c>
      <c r="H77" s="75">
        <v>1.0637799999999999</v>
      </c>
      <c r="I77" s="75"/>
      <c r="J77" s="73">
        <v>20</v>
      </c>
      <c r="K77" s="74">
        <f t="shared" si="11"/>
        <v>1117.0002609811102</v>
      </c>
      <c r="L77" s="74"/>
      <c r="M77" s="6">
        <f>IF(J77="","",(K77/J77)/LOOKUP(RIGHT($D$2,3),定数!$A$6:$A$13,定数!$B$6:$B$13))</f>
        <v>0.46541677540879589</v>
      </c>
      <c r="N77" s="73"/>
      <c r="O77" s="8"/>
      <c r="P77" s="75">
        <v>1.06165</v>
      </c>
      <c r="Q77" s="75"/>
      <c r="R77" s="76">
        <f>IF(P77="","",T77*M77*LOOKUP(RIGHT($D$2,3),定数!$A$6:$A$13,定数!$B$6:$B$13))</f>
        <v>-1189.6052779448628</v>
      </c>
      <c r="S77" s="76"/>
      <c r="T77" s="77">
        <f t="shared" si="15"/>
        <v>-21.299999999999653</v>
      </c>
      <c r="U77" s="77"/>
      <c r="V77" t="str">
        <f t="shared" si="14"/>
        <v/>
      </c>
      <c r="W77">
        <f t="shared" si="14"/>
        <v>1</v>
      </c>
      <c r="X77" s="35">
        <f t="shared" si="16"/>
        <v>111700.026098111</v>
      </c>
      <c r="Y77" s="36">
        <f t="shared" si="17"/>
        <v>0</v>
      </c>
      <c r="Z77" t="str">
        <f t="shared" si="12"/>
        <v/>
      </c>
      <c r="AA77">
        <f t="shared" si="13"/>
        <v>-1189.6052779448628</v>
      </c>
    </row>
    <row r="78" spans="2:27" x14ac:dyDescent="0.15">
      <c r="B78" s="56">
        <v>70</v>
      </c>
      <c r="C78" s="74">
        <f t="shared" si="10"/>
        <v>110510.42082016614</v>
      </c>
      <c r="D78" s="74"/>
      <c r="E78" s="73"/>
      <c r="F78" s="8"/>
      <c r="G78" s="56" t="s">
        <v>3</v>
      </c>
      <c r="H78" s="75">
        <v>1.0623800000000001</v>
      </c>
      <c r="I78" s="75"/>
      <c r="J78" s="73">
        <v>48</v>
      </c>
      <c r="K78" s="74">
        <f t="shared" si="11"/>
        <v>1105.1042082016613</v>
      </c>
      <c r="L78" s="74"/>
      <c r="M78" s="6">
        <f>IF(J78="","",(K78/J78)/LOOKUP(RIGHT($D$2,3),定数!$A$6:$A$13,定数!$B$6:$B$13))</f>
        <v>0.19185836947945509</v>
      </c>
      <c r="N78" s="73"/>
      <c r="O78" s="8"/>
      <c r="P78" s="75">
        <v>1.06725</v>
      </c>
      <c r="Q78" s="75"/>
      <c r="R78" s="76">
        <f>IF(P78="","",T78*M78*LOOKUP(RIGHT($D$2,3),定数!$A$6:$A$13,定数!$B$6:$B$13))</f>
        <v>-1121.2203112379193</v>
      </c>
      <c r="S78" s="76"/>
      <c r="T78" s="77">
        <f t="shared" si="15"/>
        <v>-48.699999999999299</v>
      </c>
      <c r="U78" s="77"/>
      <c r="V78" t="str">
        <f t="shared" si="14"/>
        <v/>
      </c>
      <c r="W78">
        <f t="shared" si="14"/>
        <v>2</v>
      </c>
      <c r="X78" s="35">
        <f t="shared" si="16"/>
        <v>111700.026098111</v>
      </c>
      <c r="Y78" s="36">
        <f t="shared" si="17"/>
        <v>1.0649999999999826E-2</v>
      </c>
      <c r="Z78" t="str">
        <f t="shared" si="12"/>
        <v/>
      </c>
      <c r="AA78">
        <f t="shared" si="13"/>
        <v>-1121.2203112379193</v>
      </c>
    </row>
    <row r="79" spans="2:27" x14ac:dyDescent="0.15">
      <c r="B79" s="56">
        <v>71</v>
      </c>
      <c r="C79" s="74">
        <f t="shared" si="10"/>
        <v>109389.20050892822</v>
      </c>
      <c r="D79" s="74"/>
      <c r="E79" s="73"/>
      <c r="F79" s="8"/>
      <c r="G79" s="73" t="s">
        <v>3</v>
      </c>
      <c r="H79" s="75">
        <v>1.0722</v>
      </c>
      <c r="I79" s="75"/>
      <c r="J79" s="73">
        <v>27</v>
      </c>
      <c r="K79" s="74">
        <f t="shared" si="11"/>
        <v>1093.8920050892823</v>
      </c>
      <c r="L79" s="74"/>
      <c r="M79" s="6">
        <f>IF(J79="","",(K79/J79)/LOOKUP(RIGHT($D$2,3),定数!$A$6:$A$13,定数!$B$6:$B$13))</f>
        <v>0.3376209892250871</v>
      </c>
      <c r="N79" s="73"/>
      <c r="O79" s="8"/>
      <c r="P79" s="75">
        <v>1.07501</v>
      </c>
      <c r="Q79" s="75"/>
      <c r="R79" s="76">
        <f>IF(P79="","",T79*M79*LOOKUP(RIGHT($D$2,3),定数!$A$6:$A$13,定数!$B$6:$B$13))</f>
        <v>-1138.4579756669852</v>
      </c>
      <c r="S79" s="76"/>
      <c r="T79" s="77">
        <f t="shared" si="15"/>
        <v>-28.099999999999792</v>
      </c>
      <c r="U79" s="77"/>
      <c r="V79" t="str">
        <f t="shared" si="14"/>
        <v/>
      </c>
      <c r="W79">
        <f t="shared" si="14"/>
        <v>3</v>
      </c>
      <c r="X79" s="35">
        <f t="shared" si="16"/>
        <v>111700.026098111</v>
      </c>
      <c r="Y79" s="36">
        <f t="shared" si="17"/>
        <v>2.0687780208333062E-2</v>
      </c>
      <c r="Z79" t="str">
        <f t="shared" si="12"/>
        <v/>
      </c>
      <c r="AA79">
        <f t="shared" si="13"/>
        <v>-1138.4579756669852</v>
      </c>
    </row>
    <row r="80" spans="2:27" x14ac:dyDescent="0.15">
      <c r="B80" s="56">
        <v>72</v>
      </c>
      <c r="C80" s="74">
        <f t="shared" si="10"/>
        <v>108250.74253326123</v>
      </c>
      <c r="D80" s="74"/>
      <c r="E80" s="73"/>
      <c r="F80" s="8"/>
      <c r="G80" s="73" t="s">
        <v>3</v>
      </c>
      <c r="H80" s="75">
        <v>1.07118</v>
      </c>
      <c r="I80" s="75"/>
      <c r="J80" s="73">
        <v>15</v>
      </c>
      <c r="K80" s="74">
        <f t="shared" si="11"/>
        <v>1082.5074253326125</v>
      </c>
      <c r="L80" s="74"/>
      <c r="M80" s="6">
        <f>IF(J80="","",(K80/J80)/LOOKUP(RIGHT($D$2,3),定数!$A$6:$A$13,定数!$B$6:$B$13))</f>
        <v>0.60139301407367363</v>
      </c>
      <c r="N80" s="73"/>
      <c r="O80" s="8"/>
      <c r="P80" s="75">
        <v>1.0727800000000001</v>
      </c>
      <c r="Q80" s="75"/>
      <c r="R80" s="76">
        <f>IF(P80="","",T80*M80*LOOKUP(RIGHT($D$2,3),定数!$A$6:$A$13,定数!$B$6:$B$13))</f>
        <v>-1154.6745870214863</v>
      </c>
      <c r="S80" s="76"/>
      <c r="T80" s="77">
        <f t="shared" si="15"/>
        <v>-16.000000000000458</v>
      </c>
      <c r="U80" s="77"/>
      <c r="V80" t="str">
        <f t="shared" si="14"/>
        <v/>
      </c>
      <c r="W80">
        <f t="shared" si="14"/>
        <v>4</v>
      </c>
      <c r="X80" s="35">
        <f t="shared" si="16"/>
        <v>111700.026098111</v>
      </c>
      <c r="Y80" s="36">
        <f t="shared" si="17"/>
        <v>3.0879881458757308E-2</v>
      </c>
      <c r="Z80" t="str">
        <f t="shared" si="12"/>
        <v/>
      </c>
      <c r="AA80">
        <f t="shared" si="13"/>
        <v>-1154.6745870214863</v>
      </c>
    </row>
    <row r="81" spans="2:27" x14ac:dyDescent="0.15">
      <c r="B81" s="56">
        <v>73</v>
      </c>
      <c r="C81" s="74">
        <f t="shared" si="10"/>
        <v>107096.06794623975</v>
      </c>
      <c r="D81" s="74"/>
      <c r="E81" s="73"/>
      <c r="F81" s="8"/>
      <c r="G81" s="73" t="s">
        <v>4</v>
      </c>
      <c r="H81" s="75">
        <v>1.0609299999999999</v>
      </c>
      <c r="I81" s="75"/>
      <c r="J81" s="73">
        <v>19</v>
      </c>
      <c r="K81" s="74">
        <f t="shared" si="11"/>
        <v>1070.9606794623976</v>
      </c>
      <c r="L81" s="74"/>
      <c r="M81" s="6">
        <f>IF(J81="","",(K81/J81)/LOOKUP(RIGHT($D$2,3),定数!$A$6:$A$13,定数!$B$6:$B$13))</f>
        <v>0.46971959625543752</v>
      </c>
      <c r="N81" s="73"/>
      <c r="O81" s="8"/>
      <c r="P81" s="75">
        <v>1.06308</v>
      </c>
      <c r="Q81" s="75"/>
      <c r="R81" s="76">
        <f>IF(P81="","",T81*M81*LOOKUP(RIGHT($D$2,3),定数!$A$6:$A$13,定数!$B$6:$B$13))</f>
        <v>1211.876558339083</v>
      </c>
      <c r="S81" s="76"/>
      <c r="T81" s="77">
        <f t="shared" si="15"/>
        <v>21.500000000000963</v>
      </c>
      <c r="U81" s="77"/>
      <c r="V81" t="str">
        <f t="shared" si="14"/>
        <v/>
      </c>
      <c r="W81">
        <f t="shared" si="14"/>
        <v>0</v>
      </c>
      <c r="X81" s="35">
        <f t="shared" si="16"/>
        <v>111700.026098111</v>
      </c>
      <c r="Y81" s="36">
        <f t="shared" si="17"/>
        <v>4.1217162723197531E-2</v>
      </c>
      <c r="Z81">
        <f t="shared" si="12"/>
        <v>1211.876558339083</v>
      </c>
      <c r="AA81" t="str">
        <f t="shared" si="13"/>
        <v/>
      </c>
    </row>
    <row r="82" spans="2:27" x14ac:dyDescent="0.15">
      <c r="B82" s="56">
        <v>74</v>
      </c>
      <c r="C82" s="74">
        <f t="shared" si="10"/>
        <v>108307.94450457883</v>
      </c>
      <c r="D82" s="74"/>
      <c r="E82" s="73"/>
      <c r="F82" s="8"/>
      <c r="G82" s="56" t="s">
        <v>3</v>
      </c>
      <c r="H82" s="75">
        <v>1.0619099999999999</v>
      </c>
      <c r="I82" s="75"/>
      <c r="J82" s="73">
        <v>11</v>
      </c>
      <c r="K82" s="74">
        <f t="shared" si="11"/>
        <v>1083.0794450457884</v>
      </c>
      <c r="L82" s="74"/>
      <c r="M82" s="6">
        <f>IF(J82="","",(K82/J82)/LOOKUP(RIGHT($D$2,3),定数!$A$6:$A$13,定数!$B$6:$B$13))</f>
        <v>0.82051473109529416</v>
      </c>
      <c r="N82" s="73"/>
      <c r="O82" s="8"/>
      <c r="P82" s="75">
        <v>1.06308</v>
      </c>
      <c r="Q82" s="75"/>
      <c r="R82" s="76">
        <f>IF(P82="","",T82*M82*LOOKUP(RIGHT($D$2,3),定数!$A$6:$A$13,定数!$B$6:$B$13))</f>
        <v>-1152.0026824579065</v>
      </c>
      <c r="S82" s="76"/>
      <c r="T82" s="77">
        <f t="shared" si="15"/>
        <v>-11.700000000001154</v>
      </c>
      <c r="U82" s="77"/>
      <c r="V82" t="str">
        <f t="shared" si="14"/>
        <v/>
      </c>
      <c r="W82">
        <f t="shared" si="14"/>
        <v>1</v>
      </c>
      <c r="X82" s="35">
        <f t="shared" si="16"/>
        <v>111700.026098111</v>
      </c>
      <c r="Y82" s="36">
        <f t="shared" si="17"/>
        <v>3.0367777985591204E-2</v>
      </c>
      <c r="Z82" t="str">
        <f t="shared" si="12"/>
        <v/>
      </c>
      <c r="AA82">
        <f t="shared" si="13"/>
        <v>-1152.0026824579065</v>
      </c>
    </row>
    <row r="83" spans="2:27" x14ac:dyDescent="0.15">
      <c r="B83" s="56">
        <v>75</v>
      </c>
      <c r="C83" s="74">
        <f t="shared" si="10"/>
        <v>107155.94182212092</v>
      </c>
      <c r="D83" s="74"/>
      <c r="E83" s="73"/>
      <c r="F83" s="8"/>
      <c r="G83" s="56" t="s">
        <v>4</v>
      </c>
      <c r="H83" s="75">
        <v>1.0468500000000001</v>
      </c>
      <c r="I83" s="75"/>
      <c r="J83" s="73">
        <v>13</v>
      </c>
      <c r="K83" s="74">
        <f t="shared" si="11"/>
        <v>1071.5594182212092</v>
      </c>
      <c r="L83" s="74"/>
      <c r="M83" s="6">
        <f>IF(J83="","",(K83/J83)/LOOKUP(RIGHT($D$2,3),定数!$A$6:$A$13,定数!$B$6:$B$13))</f>
        <v>0.68689706296231356</v>
      </c>
      <c r="N83" s="73"/>
      <c r="O83" s="8"/>
      <c r="P83" s="75">
        <v>1.04549</v>
      </c>
      <c r="Q83" s="75"/>
      <c r="R83" s="76">
        <f>IF(P83="","",T83*M83*LOOKUP(RIGHT($D$2,3),定数!$A$6:$A$13,定数!$B$6:$B$13))</f>
        <v>-1121.0160067545187</v>
      </c>
      <c r="S83" s="76"/>
      <c r="T83" s="77">
        <f t="shared" si="15"/>
        <v>-13.600000000000279</v>
      </c>
      <c r="U83" s="77"/>
      <c r="V83" t="str">
        <f t="shared" si="14"/>
        <v/>
      </c>
      <c r="W83">
        <f t="shared" si="14"/>
        <v>2</v>
      </c>
      <c r="X83" s="35">
        <f t="shared" si="16"/>
        <v>111700.026098111</v>
      </c>
      <c r="Y83" s="36">
        <f t="shared" si="17"/>
        <v>4.0681138892472712E-2</v>
      </c>
      <c r="Z83" t="str">
        <f t="shared" si="12"/>
        <v/>
      </c>
      <c r="AA83">
        <f t="shared" si="13"/>
        <v>-1121.0160067545187</v>
      </c>
    </row>
    <row r="84" spans="2:27" x14ac:dyDescent="0.15">
      <c r="B84" s="56">
        <v>76</v>
      </c>
      <c r="C84" s="74">
        <f t="shared" si="10"/>
        <v>106034.9258153664</v>
      </c>
      <c r="D84" s="74"/>
      <c r="E84" s="73"/>
      <c r="F84" s="8"/>
      <c r="G84" s="73" t="s">
        <v>3</v>
      </c>
      <c r="H84" s="75">
        <v>1.0426800000000001</v>
      </c>
      <c r="I84" s="75"/>
      <c r="J84" s="73">
        <v>25</v>
      </c>
      <c r="K84" s="74">
        <f t="shared" si="11"/>
        <v>1060.3492581536641</v>
      </c>
      <c r="L84" s="74"/>
      <c r="M84" s="6">
        <f>IF(J84="","",(K84/J84)/LOOKUP(RIGHT($D$2,3),定数!$A$6:$A$13,定数!$B$6:$B$13))</f>
        <v>0.35344975271788803</v>
      </c>
      <c r="N84" s="73"/>
      <c r="O84" s="8"/>
      <c r="P84" s="75">
        <v>1.04525</v>
      </c>
      <c r="Q84" s="75"/>
      <c r="R84" s="76">
        <f>IF(P84="","",T84*M84*LOOKUP(RIGHT($D$2,3),定数!$A$6:$A$13,定数!$B$6:$B$13))</f>
        <v>-1090.0390373819503</v>
      </c>
      <c r="S84" s="76"/>
      <c r="T84" s="77">
        <f t="shared" si="15"/>
        <v>-25.699999999999612</v>
      </c>
      <c r="U84" s="77"/>
      <c r="V84" t="str">
        <f t="shared" si="14"/>
        <v/>
      </c>
      <c r="W84">
        <f t="shared" si="14"/>
        <v>3</v>
      </c>
      <c r="X84" s="35">
        <f t="shared" si="16"/>
        <v>111700.026098111</v>
      </c>
      <c r="Y84" s="36">
        <f t="shared" si="17"/>
        <v>5.0717090054828606E-2</v>
      </c>
      <c r="Z84" t="str">
        <f t="shared" si="12"/>
        <v/>
      </c>
      <c r="AA84">
        <f t="shared" si="13"/>
        <v>-1090.0390373819503</v>
      </c>
    </row>
    <row r="85" spans="2:27" x14ac:dyDescent="0.15">
      <c r="B85" s="56">
        <v>77</v>
      </c>
      <c r="C85" s="74">
        <f t="shared" si="10"/>
        <v>104944.88677798444</v>
      </c>
      <c r="D85" s="74"/>
      <c r="E85" s="73"/>
      <c r="F85" s="8"/>
      <c r="G85" s="73" t="s">
        <v>4</v>
      </c>
      <c r="H85" s="75">
        <v>1.0429900000000001</v>
      </c>
      <c r="I85" s="75"/>
      <c r="J85" s="73">
        <v>11</v>
      </c>
      <c r="K85" s="74">
        <f t="shared" si="11"/>
        <v>1049.4488677798445</v>
      </c>
      <c r="L85" s="74"/>
      <c r="M85" s="6">
        <f>IF(J85="","",(K85/J85)/LOOKUP(RIGHT($D$2,3),定数!$A$6:$A$13,定数!$B$6:$B$13))</f>
        <v>0.79503702104533669</v>
      </c>
      <c r="N85" s="73"/>
      <c r="O85" s="8"/>
      <c r="P85" s="75">
        <v>1.04417</v>
      </c>
      <c r="Q85" s="75"/>
      <c r="R85" s="76">
        <f>IF(P85="","",T85*M85*LOOKUP(RIGHT($D$2,3),定数!$A$6:$A$13,定数!$B$6:$B$13))</f>
        <v>1125.7724218001574</v>
      </c>
      <c r="S85" s="76"/>
      <c r="T85" s="77">
        <f t="shared" si="15"/>
        <v>11.799999999999589</v>
      </c>
      <c r="U85" s="77"/>
      <c r="V85" t="str">
        <f t="shared" si="14"/>
        <v/>
      </c>
      <c r="W85">
        <f t="shared" si="14"/>
        <v>0</v>
      </c>
      <c r="X85" s="35">
        <f t="shared" si="16"/>
        <v>111700.026098111</v>
      </c>
      <c r="Y85" s="36">
        <f t="shared" si="17"/>
        <v>6.0475718369064846E-2</v>
      </c>
      <c r="Z85">
        <f t="shared" si="12"/>
        <v>1125.7724218001574</v>
      </c>
      <c r="AA85" t="str">
        <f t="shared" si="13"/>
        <v/>
      </c>
    </row>
    <row r="86" spans="2:27" x14ac:dyDescent="0.15">
      <c r="B86" s="56">
        <v>78</v>
      </c>
      <c r="C86" s="74">
        <f t="shared" si="10"/>
        <v>106070.6591997846</v>
      </c>
      <c r="D86" s="74"/>
      <c r="E86" s="73"/>
      <c r="F86" s="8"/>
      <c r="G86" s="73" t="s">
        <v>4</v>
      </c>
      <c r="H86" s="75">
        <v>1.0553699999999999</v>
      </c>
      <c r="I86" s="75"/>
      <c r="J86" s="73">
        <v>39</v>
      </c>
      <c r="K86" s="74">
        <f t="shared" si="11"/>
        <v>1060.7065919978461</v>
      </c>
      <c r="L86" s="74"/>
      <c r="M86" s="6">
        <f>IF(J86="","",(K86/J86)/LOOKUP(RIGHT($D$2,3),定数!$A$6:$A$13,定数!$B$6:$B$13))</f>
        <v>0.22664670769184744</v>
      </c>
      <c r="N86" s="73"/>
      <c r="O86" s="8"/>
      <c r="P86" s="75">
        <v>1.0523800000000001</v>
      </c>
      <c r="Q86" s="75"/>
      <c r="R86" s="76">
        <f>IF(P86="","",T86*M86*LOOKUP(RIGHT($D$2,3),定数!$A$6:$A$13,定数!$B$6:$B$13))</f>
        <v>-813.20838719830135</v>
      </c>
      <c r="S86" s="76"/>
      <c r="T86" s="77">
        <f t="shared" si="15"/>
        <v>-29.899999999998261</v>
      </c>
      <c r="U86" s="77"/>
      <c r="V86" t="str">
        <f t="shared" si="14"/>
        <v/>
      </c>
      <c r="W86">
        <f t="shared" si="14"/>
        <v>1</v>
      </c>
      <c r="X86" s="35">
        <f t="shared" si="16"/>
        <v>111700.026098111</v>
      </c>
      <c r="Y86" s="36">
        <f t="shared" si="17"/>
        <v>5.0397185166115244E-2</v>
      </c>
      <c r="Z86" t="str">
        <f t="shared" si="12"/>
        <v/>
      </c>
      <c r="AA86">
        <f t="shared" si="13"/>
        <v>-813.20838719830135</v>
      </c>
    </row>
    <row r="87" spans="2:27" x14ac:dyDescent="0.15">
      <c r="B87" s="56">
        <v>79</v>
      </c>
      <c r="C87" s="74">
        <f t="shared" si="10"/>
        <v>105257.45081258629</v>
      </c>
      <c r="D87" s="74"/>
      <c r="E87" s="73">
        <v>2017</v>
      </c>
      <c r="F87" s="8">
        <v>43832</v>
      </c>
      <c r="G87" s="56" t="s">
        <v>3</v>
      </c>
      <c r="H87" s="75">
        <v>1.0510900000000001</v>
      </c>
      <c r="I87" s="75"/>
      <c r="J87" s="73">
        <v>13</v>
      </c>
      <c r="K87" s="74">
        <f t="shared" si="11"/>
        <v>1052.5745081258628</v>
      </c>
      <c r="L87" s="74"/>
      <c r="M87" s="6">
        <f>IF(J87="","",(K87/J87)/LOOKUP(RIGHT($D$2,3),定数!$A$6:$A$13,定数!$B$6:$B$13))</f>
        <v>0.67472724879863011</v>
      </c>
      <c r="N87" s="73"/>
      <c r="O87" s="8"/>
      <c r="P87" s="75">
        <v>1.0497300000000001</v>
      </c>
      <c r="Q87" s="75"/>
      <c r="R87" s="76">
        <f>IF(P87="","",T87*M87*LOOKUP(RIGHT($D$2,3),定数!$A$6:$A$13,定数!$B$6:$B$13))</f>
        <v>1101.1548700393869</v>
      </c>
      <c r="S87" s="76"/>
      <c r="T87" s="77">
        <f t="shared" si="15"/>
        <v>13.600000000000279</v>
      </c>
      <c r="U87" s="77"/>
      <c r="V87" t="str">
        <f t="shared" si="14"/>
        <v/>
      </c>
      <c r="W87">
        <f t="shared" si="14"/>
        <v>0</v>
      </c>
      <c r="X87" s="35">
        <f t="shared" si="16"/>
        <v>111700.026098111</v>
      </c>
      <c r="Y87" s="36">
        <f t="shared" si="17"/>
        <v>5.767747341317464E-2</v>
      </c>
      <c r="Z87">
        <f t="shared" si="12"/>
        <v>1101.1548700393869</v>
      </c>
      <c r="AA87" t="str">
        <f t="shared" si="13"/>
        <v/>
      </c>
    </row>
    <row r="88" spans="2:27" x14ac:dyDescent="0.15">
      <c r="B88" s="56">
        <v>80</v>
      </c>
      <c r="C88" s="74">
        <f t="shared" si="10"/>
        <v>106358.60568262568</v>
      </c>
      <c r="D88" s="74"/>
      <c r="E88" s="73"/>
      <c r="F88" s="8"/>
      <c r="G88" s="56" t="s">
        <v>4</v>
      </c>
      <c r="H88" s="75">
        <v>1.0643499999999999</v>
      </c>
      <c r="I88" s="75"/>
      <c r="J88" s="73">
        <v>24</v>
      </c>
      <c r="K88" s="74">
        <f t="shared" si="11"/>
        <v>1063.5860568262569</v>
      </c>
      <c r="L88" s="74"/>
      <c r="M88" s="6">
        <f>IF(J88="","",(K88/J88)/LOOKUP(RIGHT($D$2,3),定数!$A$6:$A$13,定数!$B$6:$B$13))</f>
        <v>0.36930071417578364</v>
      </c>
      <c r="N88" s="73"/>
      <c r="O88" s="8"/>
      <c r="P88" s="75">
        <v>1.06718</v>
      </c>
      <c r="Q88" s="75"/>
      <c r="R88" s="76">
        <f>IF(P88="","",T88*M88*LOOKUP(RIGHT($D$2,3),定数!$A$6:$A$13,定数!$B$6:$B$13))</f>
        <v>1254.14522534101</v>
      </c>
      <c r="S88" s="76"/>
      <c r="T88" s="77">
        <f t="shared" si="15"/>
        <v>28.300000000001102</v>
      </c>
      <c r="U88" s="77"/>
      <c r="V88" t="str">
        <f t="shared" si="14"/>
        <v/>
      </c>
      <c r="W88">
        <f t="shared" si="14"/>
        <v>0</v>
      </c>
      <c r="X88" s="35">
        <f t="shared" si="16"/>
        <v>111700.026098111</v>
      </c>
      <c r="Y88" s="36">
        <f t="shared" si="17"/>
        <v>4.781933005811223E-2</v>
      </c>
      <c r="Z88">
        <f t="shared" si="12"/>
        <v>1254.14522534101</v>
      </c>
      <c r="AA88" t="str">
        <f t="shared" si="13"/>
        <v/>
      </c>
    </row>
    <row r="89" spans="2:27" x14ac:dyDescent="0.15">
      <c r="B89" s="56">
        <v>81</v>
      </c>
      <c r="C89" s="74">
        <f t="shared" si="10"/>
        <v>107612.75090796669</v>
      </c>
      <c r="D89" s="74"/>
      <c r="E89" s="73"/>
      <c r="F89" s="8"/>
      <c r="G89" s="56" t="s">
        <v>4</v>
      </c>
      <c r="H89" s="75">
        <v>1.0659700000000001</v>
      </c>
      <c r="I89" s="75"/>
      <c r="J89" s="73">
        <v>27</v>
      </c>
      <c r="K89" s="74">
        <f t="shared" si="11"/>
        <v>1076.1275090796669</v>
      </c>
      <c r="L89" s="74"/>
      <c r="M89" s="6">
        <f>IF(J89="","",(K89/J89)/LOOKUP(RIGHT($D$2,3),定数!$A$6:$A$13,定数!$B$6:$B$13))</f>
        <v>0.33213812008631699</v>
      </c>
      <c r="N89" s="73"/>
      <c r="O89" s="8"/>
      <c r="P89" s="75">
        <v>1.06315</v>
      </c>
      <c r="Q89" s="75"/>
      <c r="R89" s="76">
        <f>IF(P89="","",T89*M89*LOOKUP(RIGHT($D$2,3),定数!$A$6:$A$13,定数!$B$6:$B$13))</f>
        <v>-1123.9553983721144</v>
      </c>
      <c r="S89" s="76"/>
      <c r="T89" s="77">
        <f t="shared" si="15"/>
        <v>-28.200000000000447</v>
      </c>
      <c r="U89" s="77"/>
      <c r="V89" t="str">
        <f t="shared" si="14"/>
        <v/>
      </c>
      <c r="W89">
        <f t="shared" si="14"/>
        <v>1</v>
      </c>
      <c r="X89" s="35">
        <f t="shared" si="16"/>
        <v>111700.026098111</v>
      </c>
      <c r="Y89" s="36">
        <f t="shared" si="17"/>
        <v>3.6591532991713693E-2</v>
      </c>
      <c r="Z89" t="str">
        <f t="shared" si="12"/>
        <v/>
      </c>
      <c r="AA89">
        <f t="shared" si="13"/>
        <v>-1123.9553983721144</v>
      </c>
    </row>
    <row r="90" spans="2:27" x14ac:dyDescent="0.15">
      <c r="B90" s="56">
        <v>82</v>
      </c>
      <c r="C90" s="74">
        <f t="shared" si="10"/>
        <v>106488.79550959458</v>
      </c>
      <c r="D90" s="74"/>
      <c r="E90" s="73"/>
      <c r="F90" s="8"/>
      <c r="G90" s="56" t="s">
        <v>3</v>
      </c>
      <c r="H90" s="75">
        <v>1.06229</v>
      </c>
      <c r="I90" s="75"/>
      <c r="J90" s="73">
        <v>11</v>
      </c>
      <c r="K90" s="74">
        <f t="shared" si="11"/>
        <v>1064.8879550959459</v>
      </c>
      <c r="L90" s="74"/>
      <c r="M90" s="6">
        <f>IF(J90="","",(K90/J90)/LOOKUP(RIGHT($D$2,3),定数!$A$6:$A$13,定数!$B$6:$B$13))</f>
        <v>0.80673329931511062</v>
      </c>
      <c r="N90" s="73"/>
      <c r="O90" s="8"/>
      <c r="P90" s="75">
        <v>1.0610900000000001</v>
      </c>
      <c r="Q90" s="75"/>
      <c r="R90" s="76">
        <f>IF(P90="","",T90*M90*LOOKUP(RIGHT($D$2,3),定数!$A$6:$A$13,定数!$B$6:$B$13))</f>
        <v>1161.6959510136312</v>
      </c>
      <c r="S90" s="76"/>
      <c r="T90" s="77">
        <f t="shared" si="15"/>
        <v>11.999999999998678</v>
      </c>
      <c r="U90" s="77"/>
      <c r="V90" t="str">
        <f t="shared" si="14"/>
        <v/>
      </c>
      <c r="W90">
        <f t="shared" si="14"/>
        <v>0</v>
      </c>
      <c r="X90" s="35">
        <f t="shared" si="16"/>
        <v>111700.026098111</v>
      </c>
      <c r="Y90" s="36">
        <f t="shared" si="17"/>
        <v>4.6653799202689306E-2</v>
      </c>
      <c r="Z90">
        <f t="shared" si="12"/>
        <v>1161.6959510136312</v>
      </c>
      <c r="AA90" t="str">
        <f t="shared" si="13"/>
        <v/>
      </c>
    </row>
    <row r="91" spans="2:27" x14ac:dyDescent="0.15">
      <c r="B91" s="56">
        <v>83</v>
      </c>
      <c r="C91" s="74">
        <f t="shared" si="10"/>
        <v>107650.49146060822</v>
      </c>
      <c r="D91" s="74"/>
      <c r="E91" s="73"/>
      <c r="F91" s="8"/>
      <c r="G91" s="56" t="s">
        <v>3</v>
      </c>
      <c r="H91" s="75">
        <v>1.06158</v>
      </c>
      <c r="I91" s="75"/>
      <c r="J91" s="73">
        <v>13</v>
      </c>
      <c r="K91" s="74">
        <f t="shared" si="11"/>
        <v>1076.5049146060821</v>
      </c>
      <c r="L91" s="74"/>
      <c r="M91" s="6">
        <f>IF(J91="","",(K91/J91)/LOOKUP(RIGHT($D$2,3),定数!$A$6:$A$13,定数!$B$6:$B$13))</f>
        <v>0.69006725295261673</v>
      </c>
      <c r="N91" s="73"/>
      <c r="O91" s="8"/>
      <c r="P91" s="75">
        <v>1.06012</v>
      </c>
      <c r="Q91" s="75"/>
      <c r="R91" s="76">
        <f>IF(P91="","",T91*M91*LOOKUP(RIGHT($D$2,3),定数!$A$6:$A$13,定数!$B$6:$B$13))</f>
        <v>1208.9978271729985</v>
      </c>
      <c r="S91" s="76"/>
      <c r="T91" s="77">
        <f t="shared" si="15"/>
        <v>14.600000000000168</v>
      </c>
      <c r="U91" s="77"/>
      <c r="V91" t="str">
        <f t="shared" ref="V91:W106" si="18">IF(S91&lt;&gt;"",IF(S91&lt;0,1+V90,0),"")</f>
        <v/>
      </c>
      <c r="W91">
        <f t="shared" si="18"/>
        <v>0</v>
      </c>
      <c r="X91" s="35">
        <f t="shared" si="16"/>
        <v>111700.026098111</v>
      </c>
      <c r="Y91" s="36">
        <f t="shared" si="17"/>
        <v>3.6253658830356139E-2</v>
      </c>
      <c r="Z91">
        <f t="shared" si="12"/>
        <v>1208.9978271729985</v>
      </c>
      <c r="AA91" t="str">
        <f t="shared" si="13"/>
        <v/>
      </c>
    </row>
    <row r="92" spans="2:27" x14ac:dyDescent="0.15">
      <c r="B92" s="56">
        <v>84</v>
      </c>
      <c r="C92" s="74">
        <f t="shared" si="10"/>
        <v>108859.48928778121</v>
      </c>
      <c r="D92" s="74"/>
      <c r="E92" s="73"/>
      <c r="F92" s="8"/>
      <c r="G92" s="56" t="s">
        <v>3</v>
      </c>
      <c r="H92" s="75">
        <v>1.0588599999999999</v>
      </c>
      <c r="I92" s="75"/>
      <c r="J92" s="73">
        <v>12</v>
      </c>
      <c r="K92" s="74">
        <f t="shared" si="11"/>
        <v>1088.5948928778121</v>
      </c>
      <c r="L92" s="74"/>
      <c r="M92" s="6">
        <f>IF(J92="","",(K92/J92)/LOOKUP(RIGHT($D$2,3),定数!$A$6:$A$13,定数!$B$6:$B$13))</f>
        <v>0.7559686756095918</v>
      </c>
      <c r="N92" s="73"/>
      <c r="O92" s="8"/>
      <c r="P92" s="75">
        <v>1.0601799999999999</v>
      </c>
      <c r="Q92" s="75"/>
      <c r="R92" s="76">
        <f>IF(P92="","",T92*M92*LOOKUP(RIGHT($D$2,3),定数!$A$6:$A$13,定数!$B$6:$B$13))</f>
        <v>-1197.4543821655825</v>
      </c>
      <c r="S92" s="76"/>
      <c r="T92" s="77">
        <f t="shared" si="15"/>
        <v>-13.199999999999878</v>
      </c>
      <c r="U92" s="77"/>
      <c r="V92" t="str">
        <f t="shared" si="18"/>
        <v/>
      </c>
      <c r="W92">
        <f t="shared" si="18"/>
        <v>1</v>
      </c>
      <c r="X92" s="35">
        <f t="shared" si="16"/>
        <v>111700.026098111</v>
      </c>
      <c r="Y92" s="36">
        <f t="shared" si="17"/>
        <v>2.5430046075681556E-2</v>
      </c>
      <c r="Z92" t="str">
        <f t="shared" si="12"/>
        <v/>
      </c>
      <c r="AA92">
        <f t="shared" si="13"/>
        <v>-1197.4543821655825</v>
      </c>
    </row>
    <row r="93" spans="2:27" x14ac:dyDescent="0.15">
      <c r="B93" s="56">
        <v>85</v>
      </c>
      <c r="C93" s="74">
        <f t="shared" si="10"/>
        <v>107662.03490561563</v>
      </c>
      <c r="D93" s="74"/>
      <c r="E93" s="73"/>
      <c r="F93" s="8"/>
      <c r="G93" s="56" t="s">
        <v>3</v>
      </c>
      <c r="H93" s="75">
        <v>1.0633300000000001</v>
      </c>
      <c r="I93" s="75"/>
      <c r="J93" s="73">
        <v>12</v>
      </c>
      <c r="K93" s="74">
        <f t="shared" si="11"/>
        <v>1076.6203490561563</v>
      </c>
      <c r="L93" s="74"/>
      <c r="M93" s="6">
        <f>IF(J93="","",(K93/J93)/LOOKUP(RIGHT($D$2,3),定数!$A$6:$A$13,定数!$B$6:$B$13))</f>
        <v>0.74765302017788626</v>
      </c>
      <c r="N93" s="73"/>
      <c r="O93" s="8"/>
      <c r="P93" s="75">
        <v>1.0645899999999999</v>
      </c>
      <c r="Q93" s="75"/>
      <c r="R93" s="76">
        <f>IF(P93="","",T93*M93*LOOKUP(RIGHT($D$2,3),定数!$A$6:$A$13,定数!$B$6:$B$13))</f>
        <v>-1130.4513665087995</v>
      </c>
      <c r="S93" s="76"/>
      <c r="T93" s="77">
        <f t="shared" si="15"/>
        <v>-12.599999999998168</v>
      </c>
      <c r="U93" s="77"/>
      <c r="V93" t="str">
        <f t="shared" si="18"/>
        <v/>
      </c>
      <c r="W93">
        <f t="shared" si="18"/>
        <v>2</v>
      </c>
      <c r="X93" s="35">
        <f t="shared" si="16"/>
        <v>111700.026098111</v>
      </c>
      <c r="Y93" s="36">
        <f t="shared" si="17"/>
        <v>3.6150315568848956E-2</v>
      </c>
      <c r="Z93" t="str">
        <f t="shared" si="12"/>
        <v/>
      </c>
      <c r="AA93">
        <f t="shared" si="13"/>
        <v>-1130.4513665087995</v>
      </c>
    </row>
    <row r="94" spans="2:27" x14ac:dyDescent="0.15">
      <c r="B94" s="56">
        <v>86</v>
      </c>
      <c r="C94" s="74">
        <f t="shared" si="10"/>
        <v>106531.58353910682</v>
      </c>
      <c r="D94" s="74"/>
      <c r="E94" s="73"/>
      <c r="F94" s="8"/>
      <c r="G94" s="56" t="s">
        <v>3</v>
      </c>
      <c r="H94" s="75">
        <v>1.0725499999999999</v>
      </c>
      <c r="I94" s="75"/>
      <c r="J94" s="73">
        <v>12</v>
      </c>
      <c r="K94" s="74">
        <f t="shared" si="11"/>
        <v>1065.3158353910683</v>
      </c>
      <c r="L94" s="74"/>
      <c r="M94" s="6">
        <f>IF(J94="","",(K94/J94)/LOOKUP(RIGHT($D$2,3),定数!$A$6:$A$13,定数!$B$6:$B$13))</f>
        <v>0.73980266346601964</v>
      </c>
      <c r="N94" s="73"/>
      <c r="O94" s="8"/>
      <c r="P94" s="75">
        <v>1.07124</v>
      </c>
      <c r="Q94" s="75"/>
      <c r="R94" s="76">
        <f>IF(P94="","",T94*M94*LOOKUP(RIGHT($D$2,3),定数!$A$6:$A$13,定数!$B$6:$B$13))</f>
        <v>1162.9697869685137</v>
      </c>
      <c r="S94" s="76"/>
      <c r="T94" s="77">
        <f t="shared" si="15"/>
        <v>13.099999999999223</v>
      </c>
      <c r="U94" s="77"/>
      <c r="V94" t="str">
        <f t="shared" si="18"/>
        <v/>
      </c>
      <c r="W94">
        <f t="shared" si="18"/>
        <v>0</v>
      </c>
      <c r="X94" s="35">
        <f t="shared" si="16"/>
        <v>111700.026098111</v>
      </c>
      <c r="Y94" s="36">
        <f t="shared" si="17"/>
        <v>4.6270737255374561E-2</v>
      </c>
      <c r="Z94">
        <f t="shared" si="12"/>
        <v>1162.9697869685137</v>
      </c>
      <c r="AA94" t="str">
        <f t="shared" si="13"/>
        <v/>
      </c>
    </row>
    <row r="95" spans="2:27" x14ac:dyDescent="0.15">
      <c r="B95" s="56">
        <v>87</v>
      </c>
      <c r="C95" s="74">
        <f t="shared" si="10"/>
        <v>107694.55332607534</v>
      </c>
      <c r="D95" s="74"/>
      <c r="E95" s="73"/>
      <c r="F95" s="8"/>
      <c r="G95" s="56" t="s">
        <v>3</v>
      </c>
      <c r="H95" s="75">
        <v>1.0677300000000001</v>
      </c>
      <c r="I95" s="75"/>
      <c r="J95" s="73">
        <v>11</v>
      </c>
      <c r="K95" s="74">
        <f t="shared" si="11"/>
        <v>1076.9455332607536</v>
      </c>
      <c r="L95" s="74"/>
      <c r="M95" s="6">
        <f>IF(J95="","",(K95/J95)/LOOKUP(RIGHT($D$2,3),定数!$A$6:$A$13,定数!$B$6:$B$13))</f>
        <v>0.81586782822784365</v>
      </c>
      <c r="N95" s="73"/>
      <c r="O95" s="8"/>
      <c r="P95" s="75">
        <v>1.0665500000000001</v>
      </c>
      <c r="Q95" s="75"/>
      <c r="R95" s="76">
        <f>IF(P95="","",T95*M95*LOOKUP(RIGHT($D$2,3),定数!$A$6:$A$13,定数!$B$6:$B$13))</f>
        <v>1155.2688447705862</v>
      </c>
      <c r="S95" s="76"/>
      <c r="T95" s="77">
        <f t="shared" si="15"/>
        <v>11.799999999999589</v>
      </c>
      <c r="U95" s="77"/>
      <c r="V95" t="str">
        <f t="shared" si="18"/>
        <v/>
      </c>
      <c r="W95">
        <f t="shared" si="18"/>
        <v>0</v>
      </c>
      <c r="X95" s="35">
        <f t="shared" si="16"/>
        <v>111700.026098111</v>
      </c>
      <c r="Y95" s="36">
        <f t="shared" si="17"/>
        <v>3.5859192803746387E-2</v>
      </c>
      <c r="Z95">
        <f t="shared" si="12"/>
        <v>1155.2688447705862</v>
      </c>
      <c r="AA95" t="str">
        <f t="shared" si="13"/>
        <v/>
      </c>
    </row>
    <row r="96" spans="2:27" x14ac:dyDescent="0.15">
      <c r="B96" s="56">
        <v>88</v>
      </c>
      <c r="C96" s="74">
        <f t="shared" si="10"/>
        <v>108849.82217084593</v>
      </c>
      <c r="D96" s="74"/>
      <c r="E96" s="73"/>
      <c r="F96" s="8"/>
      <c r="G96" s="56" t="s">
        <v>4</v>
      </c>
      <c r="H96" s="75">
        <v>1.0819799999999999</v>
      </c>
      <c r="I96" s="75"/>
      <c r="J96" s="73">
        <v>26</v>
      </c>
      <c r="K96" s="74">
        <f t="shared" si="11"/>
        <v>1088.4982217084594</v>
      </c>
      <c r="L96" s="74"/>
      <c r="M96" s="6">
        <f>IF(J96="","",(K96/J96)/LOOKUP(RIGHT($D$2,3),定数!$A$6:$A$13,定数!$B$6:$B$13))</f>
        <v>0.34887763516296771</v>
      </c>
      <c r="N96" s="73"/>
      <c r="O96" s="8"/>
      <c r="P96" s="75">
        <v>1.0792900000000001</v>
      </c>
      <c r="Q96" s="75"/>
      <c r="R96" s="76">
        <f>IF(P96="","",T96*M96*LOOKUP(RIGHT($D$2,3),定数!$A$6:$A$13,定数!$B$6:$B$13))</f>
        <v>-1126.177006306001</v>
      </c>
      <c r="S96" s="76"/>
      <c r="T96" s="77">
        <f t="shared" si="15"/>
        <v>-26.899999999998592</v>
      </c>
      <c r="U96" s="77"/>
      <c r="V96" t="str">
        <f t="shared" si="18"/>
        <v/>
      </c>
      <c r="W96">
        <f t="shared" si="18"/>
        <v>1</v>
      </c>
      <c r="X96" s="35">
        <f t="shared" si="16"/>
        <v>111700.026098111</v>
      </c>
      <c r="Y96" s="36">
        <f t="shared" si="17"/>
        <v>2.5516591417459655E-2</v>
      </c>
      <c r="Z96" t="str">
        <f t="shared" si="12"/>
        <v/>
      </c>
      <c r="AA96">
        <f t="shared" si="13"/>
        <v>-1126.177006306001</v>
      </c>
    </row>
    <row r="97" spans="2:27" x14ac:dyDescent="0.15">
      <c r="B97" s="56">
        <v>89</v>
      </c>
      <c r="C97" s="74">
        <f t="shared" si="10"/>
        <v>107723.64516453994</v>
      </c>
      <c r="D97" s="74"/>
      <c r="E97" s="73"/>
      <c r="F97" s="8"/>
      <c r="G97" s="64" t="s">
        <v>4</v>
      </c>
      <c r="H97" s="75">
        <v>1.0769599999999999</v>
      </c>
      <c r="I97" s="75"/>
      <c r="J97" s="73">
        <v>11</v>
      </c>
      <c r="K97" s="74">
        <f t="shared" si="11"/>
        <v>1077.2364516453995</v>
      </c>
      <c r="L97" s="74"/>
      <c r="M97" s="6">
        <f>IF(J97="","",(K97/J97)/LOOKUP(RIGHT($D$2,3),定数!$A$6:$A$13,定数!$B$6:$B$13))</f>
        <v>0.81608822094348443</v>
      </c>
      <c r="N97" s="73"/>
      <c r="O97" s="8"/>
      <c r="P97" s="75">
        <v>1.0780700000000001</v>
      </c>
      <c r="Q97" s="75"/>
      <c r="R97" s="76">
        <f>IF(P97="","",T97*M97*LOOKUP(RIGHT($D$2,3),定数!$A$6:$A$13,定数!$B$6:$B$13))</f>
        <v>1087.0295102968842</v>
      </c>
      <c r="S97" s="76"/>
      <c r="T97" s="77">
        <f t="shared" si="15"/>
        <v>11.100000000001664</v>
      </c>
      <c r="U97" s="77"/>
      <c r="V97" t="str">
        <f t="shared" si="18"/>
        <v/>
      </c>
      <c r="W97">
        <f t="shared" si="18"/>
        <v>0</v>
      </c>
      <c r="X97" s="35">
        <f t="shared" si="16"/>
        <v>111700.026098111</v>
      </c>
      <c r="Y97" s="36">
        <f t="shared" si="17"/>
        <v>3.5598746683178417E-2</v>
      </c>
      <c r="Z97">
        <f t="shared" si="12"/>
        <v>1087.0295102968842</v>
      </c>
      <c r="AA97" t="str">
        <f t="shared" si="13"/>
        <v/>
      </c>
    </row>
    <row r="98" spans="2:27" x14ac:dyDescent="0.15">
      <c r="B98" s="56">
        <v>90</v>
      </c>
      <c r="C98" s="74">
        <f t="shared" si="10"/>
        <v>108810.67467483682</v>
      </c>
      <c r="D98" s="74"/>
      <c r="E98" s="73"/>
      <c r="F98" s="8"/>
      <c r="G98" s="64" t="s">
        <v>4</v>
      </c>
      <c r="H98" s="75">
        <v>1.0785199999999999</v>
      </c>
      <c r="I98" s="75"/>
      <c r="J98" s="73">
        <v>11</v>
      </c>
      <c r="K98" s="74">
        <f t="shared" si="11"/>
        <v>1088.1067467483681</v>
      </c>
      <c r="L98" s="74"/>
      <c r="M98" s="6">
        <f>IF(J98="","",(K98/J98)/LOOKUP(RIGHT($D$2,3),定数!$A$6:$A$13,定数!$B$6:$B$13))</f>
        <v>0.82432329299118801</v>
      </c>
      <c r="N98" s="73"/>
      <c r="O98" s="8"/>
      <c r="P98" s="75">
        <v>1.07731</v>
      </c>
      <c r="Q98" s="75"/>
      <c r="R98" s="76">
        <f>IF(P98="","",T98*M98*LOOKUP(RIGHT($D$2,3),定数!$A$6:$A$13,定数!$B$6:$B$13))</f>
        <v>-1196.9174214231391</v>
      </c>
      <c r="S98" s="76"/>
      <c r="T98" s="77">
        <f t="shared" si="15"/>
        <v>-12.099999999999334</v>
      </c>
      <c r="U98" s="77"/>
      <c r="V98" t="str">
        <f t="shared" si="18"/>
        <v/>
      </c>
      <c r="W98">
        <f t="shared" si="18"/>
        <v>1</v>
      </c>
      <c r="X98" s="35">
        <f t="shared" si="16"/>
        <v>111700.026098111</v>
      </c>
      <c r="Y98" s="36">
        <f t="shared" si="17"/>
        <v>2.5867061308798123E-2</v>
      </c>
      <c r="Z98" t="str">
        <f t="shared" si="12"/>
        <v/>
      </c>
      <c r="AA98">
        <f t="shared" si="13"/>
        <v>-1196.9174214231391</v>
      </c>
    </row>
    <row r="99" spans="2:27" x14ac:dyDescent="0.15">
      <c r="B99" s="56">
        <v>91</v>
      </c>
      <c r="C99" s="74">
        <f t="shared" si="10"/>
        <v>107613.75725341367</v>
      </c>
      <c r="D99" s="74"/>
      <c r="E99" s="73"/>
      <c r="F99" s="8"/>
      <c r="G99" s="56" t="s">
        <v>3</v>
      </c>
      <c r="H99" s="75">
        <v>1.0625800000000001</v>
      </c>
      <c r="I99" s="75"/>
      <c r="J99" s="73">
        <v>27</v>
      </c>
      <c r="K99" s="74">
        <f t="shared" si="11"/>
        <v>1076.1375725341368</v>
      </c>
      <c r="L99" s="74"/>
      <c r="M99" s="6">
        <f>IF(J99="","",(K99/J99)/LOOKUP(RIGHT($D$2,3),定数!$A$6:$A$13,定数!$B$6:$B$13))</f>
        <v>0.33214122609078295</v>
      </c>
      <c r="N99" s="73"/>
      <c r="O99" s="8"/>
      <c r="P99" s="75">
        <v>1.06535</v>
      </c>
      <c r="Q99" s="75"/>
      <c r="R99" s="76">
        <f>IF(P99="","",T99*M99*LOOKUP(RIGHT($D$2,3),定数!$A$6:$A$13,定数!$B$6:$B$13))</f>
        <v>-1104.0374355257381</v>
      </c>
      <c r="S99" s="76"/>
      <c r="T99" s="77">
        <f t="shared" si="15"/>
        <v>-27.699999999999392</v>
      </c>
      <c r="U99" s="77"/>
      <c r="V99" t="str">
        <f t="shared" si="18"/>
        <v/>
      </c>
      <c r="W99">
        <f t="shared" si="18"/>
        <v>2</v>
      </c>
      <c r="X99" s="35">
        <f t="shared" si="16"/>
        <v>111700.026098111</v>
      </c>
      <c r="Y99" s="36">
        <f t="shared" si="17"/>
        <v>3.6582523634400843E-2</v>
      </c>
      <c r="Z99" t="str">
        <f t="shared" si="12"/>
        <v/>
      </c>
      <c r="AA99">
        <f t="shared" si="13"/>
        <v>-1104.0374355257381</v>
      </c>
    </row>
    <row r="100" spans="2:27" x14ac:dyDescent="0.15">
      <c r="B100" s="56">
        <v>92</v>
      </c>
      <c r="C100" s="74">
        <f t="shared" si="10"/>
        <v>106509.71981788793</v>
      </c>
      <c r="D100" s="74"/>
      <c r="E100" s="73"/>
      <c r="F100" s="8"/>
      <c r="G100" s="56" t="s">
        <v>4</v>
      </c>
      <c r="H100" s="75">
        <v>1.06253</v>
      </c>
      <c r="I100" s="75"/>
      <c r="J100" s="73">
        <v>12</v>
      </c>
      <c r="K100" s="74">
        <f t="shared" si="11"/>
        <v>1065.0971981788794</v>
      </c>
      <c r="L100" s="74"/>
      <c r="M100" s="6">
        <f>IF(J100="","",(K100/J100)/LOOKUP(RIGHT($D$2,3),定数!$A$6:$A$13,定数!$B$6:$B$13))</f>
        <v>0.73965083206866622</v>
      </c>
      <c r="N100" s="73"/>
      <c r="O100" s="8"/>
      <c r="P100" s="75">
        <v>1.0611900000000001</v>
      </c>
      <c r="Q100" s="75"/>
      <c r="R100" s="76">
        <f>IF(P100="","",T100*M100*LOOKUP(RIGHT($D$2,3),定数!$A$6:$A$13,定数!$B$6:$B$13))</f>
        <v>-1189.3585379663239</v>
      </c>
      <c r="S100" s="76"/>
      <c r="T100" s="77">
        <f t="shared" si="15"/>
        <v>-13.399999999998968</v>
      </c>
      <c r="U100" s="77"/>
      <c r="V100" t="str">
        <f t="shared" si="18"/>
        <v/>
      </c>
      <c r="W100">
        <f t="shared" si="18"/>
        <v>3</v>
      </c>
      <c r="X100" s="35">
        <f t="shared" si="16"/>
        <v>111700.026098111</v>
      </c>
      <c r="Y100" s="36">
        <f t="shared" si="17"/>
        <v>4.6466473299336508E-2</v>
      </c>
      <c r="Z100" t="str">
        <f t="shared" si="12"/>
        <v/>
      </c>
      <c r="AA100">
        <f t="shared" si="13"/>
        <v>-1189.3585379663239</v>
      </c>
    </row>
    <row r="101" spans="2:27" x14ac:dyDescent="0.15">
      <c r="B101" s="56">
        <v>93</v>
      </c>
      <c r="C101" s="74">
        <f t="shared" si="10"/>
        <v>105320.36127992161</v>
      </c>
      <c r="D101" s="74"/>
      <c r="E101" s="73"/>
      <c r="F101" s="8"/>
      <c r="G101" s="64" t="s">
        <v>4</v>
      </c>
      <c r="H101" s="75">
        <v>1.0595300000000001</v>
      </c>
      <c r="I101" s="75"/>
      <c r="J101" s="73">
        <v>12</v>
      </c>
      <c r="K101" s="74">
        <f t="shared" si="11"/>
        <v>1053.203612799216</v>
      </c>
      <c r="L101" s="74"/>
      <c r="M101" s="6">
        <f>IF(J101="","",(K101/J101)/LOOKUP(RIGHT($D$2,3),定数!$A$6:$A$13,定数!$B$6:$B$13))</f>
        <v>0.73139139777723339</v>
      </c>
      <c r="N101" s="73"/>
      <c r="O101" s="8"/>
      <c r="P101" s="75">
        <v>1.06087</v>
      </c>
      <c r="Q101" s="75"/>
      <c r="R101" s="76">
        <f>IF(P101="","",T101*M101*LOOKUP(RIGHT($D$2,3),定数!$A$6:$A$13,定数!$B$6:$B$13))</f>
        <v>1176.0773676257006</v>
      </c>
      <c r="S101" s="76"/>
      <c r="T101" s="77">
        <f t="shared" si="15"/>
        <v>13.399999999998968</v>
      </c>
      <c r="U101" s="77"/>
      <c r="V101" t="str">
        <f t="shared" si="18"/>
        <v/>
      </c>
      <c r="W101">
        <f t="shared" si="18"/>
        <v>0</v>
      </c>
      <c r="X101" s="35">
        <f t="shared" si="16"/>
        <v>111700.026098111</v>
      </c>
      <c r="Y101" s="36">
        <f t="shared" si="17"/>
        <v>5.7114264347493116E-2</v>
      </c>
      <c r="Z101">
        <f t="shared" si="12"/>
        <v>1176.0773676257006</v>
      </c>
      <c r="AA101" t="str">
        <f t="shared" si="13"/>
        <v/>
      </c>
    </row>
    <row r="102" spans="2:27" x14ac:dyDescent="0.15">
      <c r="B102" s="56">
        <v>94</v>
      </c>
      <c r="C102" s="74">
        <f t="shared" si="10"/>
        <v>106496.4386475473</v>
      </c>
      <c r="D102" s="74"/>
      <c r="E102" s="73"/>
      <c r="F102" s="8"/>
      <c r="G102" s="56" t="s">
        <v>3</v>
      </c>
      <c r="H102" s="75">
        <v>1.0541700000000001</v>
      </c>
      <c r="I102" s="75"/>
      <c r="J102" s="73">
        <v>13</v>
      </c>
      <c r="K102" s="74">
        <f t="shared" si="11"/>
        <v>1064.964386475473</v>
      </c>
      <c r="L102" s="74"/>
      <c r="M102" s="6">
        <f>IF(J102="","",(K102/J102)/LOOKUP(RIGHT($D$2,3),定数!$A$6:$A$13,定数!$B$6:$B$13))</f>
        <v>0.68266947850991855</v>
      </c>
      <c r="N102" s="73"/>
      <c r="O102" s="8"/>
      <c r="P102" s="75">
        <v>1.0527599999999999</v>
      </c>
      <c r="Q102" s="75"/>
      <c r="R102" s="76">
        <f>IF(P102="","",T102*M102*LOOKUP(RIGHT($D$2,3),定数!$A$6:$A$13,定数!$B$6:$B$13))</f>
        <v>1155.0767576388916</v>
      </c>
      <c r="S102" s="76"/>
      <c r="T102" s="77">
        <f t="shared" si="15"/>
        <v>14.100000000001334</v>
      </c>
      <c r="U102" s="77"/>
      <c r="V102" t="str">
        <f t="shared" si="18"/>
        <v/>
      </c>
      <c r="W102">
        <f t="shared" si="18"/>
        <v>0</v>
      </c>
      <c r="X102" s="35">
        <f t="shared" si="16"/>
        <v>111700.026098111</v>
      </c>
      <c r="Y102" s="36">
        <f t="shared" si="17"/>
        <v>4.6585373632707761E-2</v>
      </c>
      <c r="Z102">
        <f t="shared" si="12"/>
        <v>1155.0767576388916</v>
      </c>
      <c r="AA102" t="str">
        <f t="shared" si="13"/>
        <v/>
      </c>
    </row>
    <row r="103" spans="2:27" x14ac:dyDescent="0.15">
      <c r="B103" s="56">
        <v>95</v>
      </c>
      <c r="C103" s="74">
        <f t="shared" si="10"/>
        <v>107651.51540518619</v>
      </c>
      <c r="D103" s="74"/>
      <c r="E103" s="73"/>
      <c r="F103" s="8"/>
      <c r="G103" s="56" t="s">
        <v>3</v>
      </c>
      <c r="H103" s="75">
        <v>1.05213</v>
      </c>
      <c r="I103" s="75"/>
      <c r="J103" s="73">
        <v>12</v>
      </c>
      <c r="K103" s="74">
        <f t="shared" si="11"/>
        <v>1076.5151540518618</v>
      </c>
      <c r="L103" s="74"/>
      <c r="M103" s="6">
        <f>IF(J103="","",(K103/J103)/LOOKUP(RIGHT($D$2,3),定数!$A$6:$A$13,定数!$B$6:$B$13))</f>
        <v>0.74757996809157079</v>
      </c>
      <c r="N103" s="73"/>
      <c r="O103" s="8"/>
      <c r="P103" s="75">
        <v>1.05088</v>
      </c>
      <c r="Q103" s="75"/>
      <c r="R103" s="76">
        <f>IF(P103="","",T103*M103*LOOKUP(RIGHT($D$2,3),定数!$A$6:$A$13,定数!$B$6:$B$13))</f>
        <v>1121.3699521373323</v>
      </c>
      <c r="S103" s="76"/>
      <c r="T103" s="77">
        <f t="shared" si="15"/>
        <v>12.499999999999734</v>
      </c>
      <c r="U103" s="77"/>
      <c r="V103" t="str">
        <f t="shared" si="18"/>
        <v/>
      </c>
      <c r="W103">
        <f t="shared" si="18"/>
        <v>0</v>
      </c>
      <c r="X103" s="35">
        <f t="shared" si="16"/>
        <v>111700.026098111</v>
      </c>
      <c r="Y103" s="36">
        <f t="shared" si="17"/>
        <v>3.6244491915953803E-2</v>
      </c>
      <c r="Z103">
        <f t="shared" si="12"/>
        <v>1121.3699521373323</v>
      </c>
      <c r="AA103" t="str">
        <f t="shared" si="13"/>
        <v/>
      </c>
    </row>
    <row r="104" spans="2:27" x14ac:dyDescent="0.15">
      <c r="B104" s="56">
        <v>96</v>
      </c>
      <c r="C104" s="74">
        <f t="shared" si="10"/>
        <v>108772.88535732352</v>
      </c>
      <c r="D104" s="74"/>
      <c r="E104" s="73"/>
      <c r="F104" s="8"/>
      <c r="G104" s="64" t="s">
        <v>4</v>
      </c>
      <c r="H104" s="75">
        <v>1.0522199999999999</v>
      </c>
      <c r="I104" s="75"/>
      <c r="J104" s="73">
        <v>12</v>
      </c>
      <c r="K104" s="74">
        <f t="shared" si="11"/>
        <v>1087.7288535732353</v>
      </c>
      <c r="L104" s="74"/>
      <c r="M104" s="6">
        <f>IF(J104="","",(K104/J104)/LOOKUP(RIGHT($D$2,3),定数!$A$6:$A$13,定数!$B$6:$B$13))</f>
        <v>0.75536725942585781</v>
      </c>
      <c r="N104" s="73"/>
      <c r="O104" s="8"/>
      <c r="P104" s="75">
        <v>1.05352</v>
      </c>
      <c r="Q104" s="75"/>
      <c r="R104" s="76">
        <f>IF(P104="","",T104*M104*LOOKUP(RIGHT($D$2,3),定数!$A$6:$A$13,定数!$B$6:$B$13))</f>
        <v>1178.3729247044096</v>
      </c>
      <c r="S104" s="76"/>
      <c r="T104" s="77">
        <f t="shared" si="15"/>
        <v>13.000000000000789</v>
      </c>
      <c r="U104" s="77"/>
      <c r="V104" t="str">
        <f t="shared" si="18"/>
        <v/>
      </c>
      <c r="W104">
        <f t="shared" si="18"/>
        <v>0</v>
      </c>
      <c r="X104" s="35">
        <f t="shared" si="16"/>
        <v>111700.026098111</v>
      </c>
      <c r="Y104" s="36">
        <f t="shared" si="17"/>
        <v>2.6205372040078556E-2</v>
      </c>
      <c r="Z104">
        <f t="shared" si="12"/>
        <v>1178.3729247044096</v>
      </c>
      <c r="AA104" t="str">
        <f t="shared" si="13"/>
        <v/>
      </c>
    </row>
    <row r="105" spans="2:27" x14ac:dyDescent="0.15">
      <c r="B105" s="56">
        <v>97</v>
      </c>
      <c r="C105" s="74">
        <f t="shared" si="10"/>
        <v>109951.25828202793</v>
      </c>
      <c r="D105" s="74"/>
      <c r="E105" s="73"/>
      <c r="F105" s="8"/>
      <c r="G105" s="56" t="s">
        <v>4</v>
      </c>
      <c r="H105" s="75">
        <v>1.05667</v>
      </c>
      <c r="I105" s="75"/>
      <c r="J105" s="73">
        <v>12</v>
      </c>
      <c r="K105" s="74">
        <f t="shared" si="11"/>
        <v>1099.5125828202795</v>
      </c>
      <c r="L105" s="74"/>
      <c r="M105" s="6">
        <f>IF(J105="","",(K105/J105)/LOOKUP(RIGHT($D$2,3),定数!$A$6:$A$13,定数!$B$6:$B$13))</f>
        <v>0.7635504047363052</v>
      </c>
      <c r="N105" s="73"/>
      <c r="O105" s="8"/>
      <c r="P105" s="75">
        <v>1.0591900000000001</v>
      </c>
      <c r="Q105" s="75"/>
      <c r="R105" s="76">
        <f>IF(P105="","",T105*M105*LOOKUP(RIGHT($D$2,3),定数!$A$6:$A$13,定数!$B$6:$B$13))</f>
        <v>2308.9764239226579</v>
      </c>
      <c r="S105" s="76"/>
      <c r="T105" s="77">
        <f t="shared" si="15"/>
        <v>25.200000000000777</v>
      </c>
      <c r="U105" s="77"/>
      <c r="V105" t="str">
        <f t="shared" si="18"/>
        <v/>
      </c>
      <c r="W105">
        <f t="shared" si="18"/>
        <v>0</v>
      </c>
      <c r="X105" s="35">
        <f t="shared" si="16"/>
        <v>111700.026098111</v>
      </c>
      <c r="Y105" s="36">
        <f t="shared" si="17"/>
        <v>1.5655930237178706E-2</v>
      </c>
      <c r="Z105">
        <f t="shared" si="12"/>
        <v>2308.9764239226579</v>
      </c>
      <c r="AA105" t="str">
        <f t="shared" si="13"/>
        <v/>
      </c>
    </row>
    <row r="106" spans="2:27" x14ac:dyDescent="0.15">
      <c r="B106" s="56">
        <v>98</v>
      </c>
      <c r="C106" s="74">
        <f t="shared" si="10"/>
        <v>112260.2347059506</v>
      </c>
      <c r="D106" s="74"/>
      <c r="E106" s="73"/>
      <c r="F106" s="8"/>
      <c r="G106" s="56" t="s">
        <v>4</v>
      </c>
      <c r="H106" s="75">
        <v>1.05867</v>
      </c>
      <c r="I106" s="75"/>
      <c r="J106" s="73">
        <v>21</v>
      </c>
      <c r="K106" s="74">
        <f t="shared" si="11"/>
        <v>1122.602347059506</v>
      </c>
      <c r="L106" s="74"/>
      <c r="M106" s="6">
        <f>IF(J106="","",(K106/J106)/LOOKUP(RIGHT($D$2,3),定数!$A$6:$A$13,定数!$B$6:$B$13))</f>
        <v>0.44547712184901028</v>
      </c>
      <c r="N106" s="73"/>
      <c r="O106" s="8"/>
      <c r="P106" s="75">
        <v>1.06105</v>
      </c>
      <c r="Q106" s="75"/>
      <c r="R106" s="76">
        <f>IF(P106="","",T106*M106*LOOKUP(RIGHT($D$2,3),定数!$A$6:$A$13,定数!$B$6:$B$13))</f>
        <v>1272.2826600007993</v>
      </c>
      <c r="S106" s="76"/>
      <c r="T106" s="77">
        <f t="shared" si="15"/>
        <v>23.800000000000487</v>
      </c>
      <c r="U106" s="77"/>
      <c r="V106" t="str">
        <f t="shared" si="18"/>
        <v/>
      </c>
      <c r="W106">
        <f t="shared" si="18"/>
        <v>0</v>
      </c>
      <c r="X106" s="35">
        <f t="shared" si="16"/>
        <v>112260.2347059506</v>
      </c>
      <c r="Y106" s="36">
        <f t="shared" si="17"/>
        <v>0</v>
      </c>
      <c r="Z106">
        <f t="shared" si="12"/>
        <v>1272.2826600007993</v>
      </c>
      <c r="AA106" t="str">
        <f t="shared" si="13"/>
        <v/>
      </c>
    </row>
    <row r="107" spans="2:27" x14ac:dyDescent="0.15">
      <c r="B107" s="56">
        <v>99</v>
      </c>
      <c r="C107" s="74">
        <f t="shared" si="10"/>
        <v>113532.5173659514</v>
      </c>
      <c r="D107" s="74"/>
      <c r="E107" s="73"/>
      <c r="F107" s="8"/>
      <c r="G107" s="56" t="s">
        <v>3</v>
      </c>
      <c r="H107" s="75">
        <v>1.0662700000000001</v>
      </c>
      <c r="I107" s="75"/>
      <c r="J107" s="73">
        <v>16</v>
      </c>
      <c r="K107" s="74">
        <f t="shared" si="11"/>
        <v>1135.3251736595139</v>
      </c>
      <c r="L107" s="74"/>
      <c r="M107" s="6">
        <f>IF(J107="","",(K107/J107)/LOOKUP(RIGHT($D$2,3),定数!$A$6:$A$13,定数!$B$6:$B$13))</f>
        <v>0.59131519461433013</v>
      </c>
      <c r="N107" s="73"/>
      <c r="O107" s="8"/>
      <c r="P107" s="75">
        <v>1.0644499999999999</v>
      </c>
      <c r="Q107" s="75"/>
      <c r="R107" s="76">
        <f>IF(P107="","",T107*M107*LOOKUP(RIGHT($D$2,3),定数!$A$6:$A$13,定数!$B$6:$B$13))</f>
        <v>1291.4323850378069</v>
      </c>
      <c r="S107" s="76"/>
      <c r="T107" s="77">
        <f t="shared" si="15"/>
        <v>18.200000000001548</v>
      </c>
      <c r="U107" s="77"/>
      <c r="V107" t="str">
        <f>IF(S107&lt;&gt;"",IF(S107&lt;0,1+V106,0),"")</f>
        <v/>
      </c>
      <c r="W107">
        <f>IF(T107&lt;&gt;"",IF(T107&lt;0,1+W106,0),"")</f>
        <v>0</v>
      </c>
      <c r="X107" s="35">
        <f t="shared" si="16"/>
        <v>113532.5173659514</v>
      </c>
      <c r="Y107" s="36">
        <f t="shared" si="17"/>
        <v>0</v>
      </c>
      <c r="Z107">
        <f t="shared" si="12"/>
        <v>1291.4323850378069</v>
      </c>
      <c r="AA107" t="str">
        <f t="shared" si="13"/>
        <v/>
      </c>
    </row>
    <row r="108" spans="2:27" x14ac:dyDescent="0.15">
      <c r="B108" s="56">
        <v>100</v>
      </c>
      <c r="C108" s="74">
        <f t="shared" si="10"/>
        <v>114823.94975098921</v>
      </c>
      <c r="D108" s="74"/>
      <c r="E108" s="73">
        <v>2017</v>
      </c>
      <c r="F108" s="8">
        <v>43911</v>
      </c>
      <c r="G108" s="56" t="s">
        <v>4</v>
      </c>
      <c r="H108" s="75">
        <v>1.0813699999999999</v>
      </c>
      <c r="I108" s="75"/>
      <c r="J108" s="73">
        <v>21</v>
      </c>
      <c r="K108" s="74">
        <f t="shared" si="11"/>
        <v>1148.2394975098921</v>
      </c>
      <c r="L108" s="74"/>
      <c r="M108" s="6">
        <f>IF(J108="","",(K108/J108)/LOOKUP(RIGHT($D$2,3),定数!$A$6:$A$13,定数!$B$6:$B$13))</f>
        <v>0.45565059424995719</v>
      </c>
      <c r="N108" s="73"/>
      <c r="O108" s="8"/>
      <c r="P108" s="75">
        <v>1.0792200000000001</v>
      </c>
      <c r="Q108" s="75"/>
      <c r="R108" s="76">
        <f>IF(P108="","",T108*M108*LOOKUP(RIGHT($D$2,3),定数!$A$6:$A$13,定数!$B$6:$B$13))</f>
        <v>-1175.5785331648208</v>
      </c>
      <c r="S108" s="76"/>
      <c r="T108" s="77">
        <f t="shared" si="15"/>
        <v>-21.499999999998742</v>
      </c>
      <c r="U108" s="77"/>
      <c r="V108" t="str">
        <f>IF(S108&lt;&gt;"",IF(S108&lt;0,1+V107,0),"")</f>
        <v/>
      </c>
      <c r="W108">
        <f>IF(T108&lt;&gt;"",IF(T108&lt;0,1+W107,0),"")</f>
        <v>1</v>
      </c>
      <c r="X108" s="35">
        <f t="shared" si="16"/>
        <v>114823.94975098921</v>
      </c>
      <c r="Y108" s="36">
        <f t="shared" si="17"/>
        <v>0</v>
      </c>
      <c r="Z108" t="str">
        <f t="shared" si="12"/>
        <v/>
      </c>
      <c r="AA108">
        <f t="shared" si="13"/>
        <v>-1175.5785331648208</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82:G83 G99:G100 G102:G103 G105:G108 G87:G96">
    <cfRule type="cellIs" dxfId="893" priority="213" stopIfTrue="1" operator="equal">
      <formula>"買"</formula>
    </cfRule>
    <cfRule type="cellIs" dxfId="892" priority="214" stopIfTrue="1" operator="equal">
      <formula>"売"</formula>
    </cfRule>
  </conditionalFormatting>
  <conditionalFormatting sqref="G74">
    <cfRule type="cellIs" dxfId="891" priority="183" stopIfTrue="1" operator="equal">
      <formula>"買"</formula>
    </cfRule>
    <cfRule type="cellIs" dxfId="890" priority="184" stopIfTrue="1" operator="equal">
      <formula>"売"</formula>
    </cfRule>
  </conditionalFormatting>
  <conditionalFormatting sqref="G43">
    <cfRule type="cellIs" dxfId="889" priority="211" stopIfTrue="1" operator="equal">
      <formula>"買"</formula>
    </cfRule>
    <cfRule type="cellIs" dxfId="888" priority="212" stopIfTrue="1" operator="equal">
      <formula>"売"</formula>
    </cfRule>
  </conditionalFormatting>
  <conditionalFormatting sqref="G61">
    <cfRule type="cellIs" dxfId="887" priority="209" stopIfTrue="1" operator="equal">
      <formula>"買"</formula>
    </cfRule>
    <cfRule type="cellIs" dxfId="886" priority="210" stopIfTrue="1" operator="equal">
      <formula>"売"</formula>
    </cfRule>
  </conditionalFormatting>
  <conditionalFormatting sqref="G63">
    <cfRule type="cellIs" dxfId="883" priority="205" stopIfTrue="1" operator="equal">
      <formula>"買"</formula>
    </cfRule>
    <cfRule type="cellIs" dxfId="882" priority="206" stopIfTrue="1" operator="equal">
      <formula>"売"</formula>
    </cfRule>
  </conditionalFormatting>
  <conditionalFormatting sqref="G65">
    <cfRule type="cellIs" dxfId="881" priority="201" stopIfTrue="1" operator="equal">
      <formula>"買"</formula>
    </cfRule>
    <cfRule type="cellIs" dxfId="880" priority="202" stopIfTrue="1" operator="equal">
      <formula>"売"</formula>
    </cfRule>
  </conditionalFormatting>
  <conditionalFormatting sqref="G77">
    <cfRule type="cellIs" dxfId="871" priority="177" stopIfTrue="1" operator="equal">
      <formula>"買"</formula>
    </cfRule>
    <cfRule type="cellIs" dxfId="870" priority="178" stopIfTrue="1" operator="equal">
      <formula>"売"</formula>
    </cfRule>
  </conditionalFormatting>
  <conditionalFormatting sqref="G72">
    <cfRule type="cellIs" dxfId="869" priority="187" stopIfTrue="1" operator="equal">
      <formula>"買"</formula>
    </cfRule>
    <cfRule type="cellIs" dxfId="868" priority="188" stopIfTrue="1" operator="equal">
      <formula>"売"</formula>
    </cfRule>
  </conditionalFormatting>
  <conditionalFormatting sqref="G73">
    <cfRule type="cellIs" dxfId="867" priority="185" stopIfTrue="1" operator="equal">
      <formula>"買"</formula>
    </cfRule>
    <cfRule type="cellIs" dxfId="866" priority="186" stopIfTrue="1" operator="equal">
      <formula>"売"</formula>
    </cfRule>
  </conditionalFormatting>
  <conditionalFormatting sqref="G76">
    <cfRule type="cellIs" dxfId="863" priority="179" stopIfTrue="1" operator="equal">
      <formula>"買"</formula>
    </cfRule>
    <cfRule type="cellIs" dxfId="862" priority="180" stopIfTrue="1" operator="equal">
      <formula>"売"</formula>
    </cfRule>
  </conditionalFormatting>
  <conditionalFormatting sqref="G78">
    <cfRule type="cellIs" dxfId="861" priority="175" stopIfTrue="1" operator="equal">
      <formula>"買"</formula>
    </cfRule>
    <cfRule type="cellIs" dxfId="860" priority="176" stopIfTrue="1" operator="equal">
      <formula>"売"</formula>
    </cfRule>
  </conditionalFormatting>
  <conditionalFormatting sqref="G12">
    <cfRule type="cellIs" dxfId="859" priority="165" stopIfTrue="1" operator="equal">
      <formula>"買"</formula>
    </cfRule>
    <cfRule type="cellIs" dxfId="858" priority="166" stopIfTrue="1" operator="equal">
      <formula>"売"</formula>
    </cfRule>
  </conditionalFormatting>
  <conditionalFormatting sqref="G14">
    <cfRule type="cellIs" dxfId="853" priority="161" stopIfTrue="1" operator="equal">
      <formula>"買"</formula>
    </cfRule>
    <cfRule type="cellIs" dxfId="852" priority="162" stopIfTrue="1" operator="equal">
      <formula>"売"</formula>
    </cfRule>
  </conditionalFormatting>
  <conditionalFormatting sqref="G15">
    <cfRule type="cellIs" dxfId="851" priority="159" stopIfTrue="1" operator="equal">
      <formula>"買"</formula>
    </cfRule>
    <cfRule type="cellIs" dxfId="850" priority="160" stopIfTrue="1" operator="equal">
      <formula>"売"</formula>
    </cfRule>
  </conditionalFormatting>
  <conditionalFormatting sqref="G16">
    <cfRule type="cellIs" dxfId="849" priority="157" stopIfTrue="1" operator="equal">
      <formula>"買"</formula>
    </cfRule>
    <cfRule type="cellIs" dxfId="848" priority="158" stopIfTrue="1" operator="equal">
      <formula>"売"</formula>
    </cfRule>
  </conditionalFormatting>
  <conditionalFormatting sqref="G17">
    <cfRule type="cellIs" dxfId="847" priority="155" stopIfTrue="1" operator="equal">
      <formula>"買"</formula>
    </cfRule>
    <cfRule type="cellIs" dxfId="846" priority="156" stopIfTrue="1" operator="equal">
      <formula>"売"</formula>
    </cfRule>
  </conditionalFormatting>
  <conditionalFormatting sqref="G18">
    <cfRule type="cellIs" dxfId="845" priority="153" stopIfTrue="1" operator="equal">
      <formula>"買"</formula>
    </cfRule>
    <cfRule type="cellIs" dxfId="844" priority="154" stopIfTrue="1" operator="equal">
      <formula>"売"</formula>
    </cfRule>
  </conditionalFormatting>
  <conditionalFormatting sqref="G19">
    <cfRule type="cellIs" dxfId="843" priority="151" stopIfTrue="1" operator="equal">
      <formula>"買"</formula>
    </cfRule>
    <cfRule type="cellIs" dxfId="842" priority="152" stopIfTrue="1" operator="equal">
      <formula>"売"</formula>
    </cfRule>
  </conditionalFormatting>
  <conditionalFormatting sqref="G20">
    <cfRule type="cellIs" dxfId="841" priority="149" stopIfTrue="1" operator="equal">
      <formula>"買"</formula>
    </cfRule>
    <cfRule type="cellIs" dxfId="840" priority="150" stopIfTrue="1" operator="equal">
      <formula>"売"</formula>
    </cfRule>
  </conditionalFormatting>
  <conditionalFormatting sqref="G21">
    <cfRule type="cellIs" dxfId="839" priority="147" stopIfTrue="1" operator="equal">
      <formula>"買"</formula>
    </cfRule>
    <cfRule type="cellIs" dxfId="838" priority="148" stopIfTrue="1" operator="equal">
      <formula>"売"</formula>
    </cfRule>
  </conditionalFormatting>
  <conditionalFormatting sqref="G22">
    <cfRule type="cellIs" dxfId="837" priority="145" stopIfTrue="1" operator="equal">
      <formula>"買"</formula>
    </cfRule>
    <cfRule type="cellIs" dxfId="836" priority="146" stopIfTrue="1" operator="equal">
      <formula>"売"</formula>
    </cfRule>
  </conditionalFormatting>
  <conditionalFormatting sqref="G23">
    <cfRule type="cellIs" dxfId="835" priority="143" stopIfTrue="1" operator="equal">
      <formula>"買"</formula>
    </cfRule>
    <cfRule type="cellIs" dxfId="834" priority="144" stopIfTrue="1" operator="equal">
      <formula>"売"</formula>
    </cfRule>
  </conditionalFormatting>
  <conditionalFormatting sqref="G24">
    <cfRule type="cellIs" dxfId="833" priority="141" stopIfTrue="1" operator="equal">
      <formula>"買"</formula>
    </cfRule>
    <cfRule type="cellIs" dxfId="832" priority="142" stopIfTrue="1" operator="equal">
      <formula>"売"</formula>
    </cfRule>
  </conditionalFormatting>
  <conditionalFormatting sqref="G25">
    <cfRule type="cellIs" dxfId="831" priority="139" stopIfTrue="1" operator="equal">
      <formula>"買"</formula>
    </cfRule>
    <cfRule type="cellIs" dxfId="830" priority="140" stopIfTrue="1" operator="equal">
      <formula>"売"</formula>
    </cfRule>
  </conditionalFormatting>
  <conditionalFormatting sqref="G27">
    <cfRule type="cellIs" dxfId="827" priority="135" stopIfTrue="1" operator="equal">
      <formula>"買"</formula>
    </cfRule>
    <cfRule type="cellIs" dxfId="826" priority="136" stopIfTrue="1" operator="equal">
      <formula>"売"</formula>
    </cfRule>
  </conditionalFormatting>
  <conditionalFormatting sqref="G28">
    <cfRule type="cellIs" dxfId="825" priority="133" stopIfTrue="1" operator="equal">
      <formula>"買"</formula>
    </cfRule>
    <cfRule type="cellIs" dxfId="824" priority="134" stopIfTrue="1" operator="equal">
      <formula>"売"</formula>
    </cfRule>
  </conditionalFormatting>
  <conditionalFormatting sqref="G32">
    <cfRule type="cellIs" dxfId="819" priority="125" stopIfTrue="1" operator="equal">
      <formula>"買"</formula>
    </cfRule>
    <cfRule type="cellIs" dxfId="818" priority="126" stopIfTrue="1" operator="equal">
      <formula>"売"</formula>
    </cfRule>
  </conditionalFormatting>
  <conditionalFormatting sqref="G33">
    <cfRule type="cellIs" dxfId="817" priority="123" stopIfTrue="1" operator="equal">
      <formula>"買"</formula>
    </cfRule>
    <cfRule type="cellIs" dxfId="816" priority="124" stopIfTrue="1" operator="equal">
      <formula>"売"</formula>
    </cfRule>
  </conditionalFormatting>
  <conditionalFormatting sqref="G34">
    <cfRule type="cellIs" dxfId="815" priority="121" stopIfTrue="1" operator="equal">
      <formula>"買"</formula>
    </cfRule>
    <cfRule type="cellIs" dxfId="814" priority="122" stopIfTrue="1" operator="equal">
      <formula>"売"</formula>
    </cfRule>
  </conditionalFormatting>
  <conditionalFormatting sqref="G36">
    <cfRule type="cellIs" dxfId="811" priority="117" stopIfTrue="1" operator="equal">
      <formula>"買"</formula>
    </cfRule>
    <cfRule type="cellIs" dxfId="810" priority="118" stopIfTrue="1" operator="equal">
      <formula>"売"</formula>
    </cfRule>
  </conditionalFormatting>
  <conditionalFormatting sqref="G37">
    <cfRule type="cellIs" dxfId="809" priority="115" stopIfTrue="1" operator="equal">
      <formula>"買"</formula>
    </cfRule>
    <cfRule type="cellIs" dxfId="808" priority="116" stopIfTrue="1" operator="equal">
      <formula>"売"</formula>
    </cfRule>
  </conditionalFormatting>
  <conditionalFormatting sqref="G38">
    <cfRule type="cellIs" dxfId="807" priority="113" stopIfTrue="1" operator="equal">
      <formula>"買"</formula>
    </cfRule>
    <cfRule type="cellIs" dxfId="806" priority="114" stopIfTrue="1" operator="equal">
      <formula>"売"</formula>
    </cfRule>
  </conditionalFormatting>
  <conditionalFormatting sqref="G39">
    <cfRule type="cellIs" dxfId="805" priority="111" stopIfTrue="1" operator="equal">
      <formula>"買"</formula>
    </cfRule>
    <cfRule type="cellIs" dxfId="804" priority="112" stopIfTrue="1" operator="equal">
      <formula>"売"</formula>
    </cfRule>
  </conditionalFormatting>
  <conditionalFormatting sqref="G40">
    <cfRule type="cellIs" dxfId="803" priority="109" stopIfTrue="1" operator="equal">
      <formula>"買"</formula>
    </cfRule>
    <cfRule type="cellIs" dxfId="802" priority="110" stopIfTrue="1" operator="equal">
      <formula>"売"</formula>
    </cfRule>
  </conditionalFormatting>
  <conditionalFormatting sqref="G41">
    <cfRule type="cellIs" dxfId="801" priority="107" stopIfTrue="1" operator="equal">
      <formula>"買"</formula>
    </cfRule>
    <cfRule type="cellIs" dxfId="800" priority="108" stopIfTrue="1" operator="equal">
      <formula>"売"</formula>
    </cfRule>
  </conditionalFormatting>
  <conditionalFormatting sqref="G42">
    <cfRule type="cellIs" dxfId="799" priority="105" stopIfTrue="1" operator="equal">
      <formula>"買"</formula>
    </cfRule>
    <cfRule type="cellIs" dxfId="798" priority="106" stopIfTrue="1" operator="equal">
      <formula>"売"</formula>
    </cfRule>
  </conditionalFormatting>
  <conditionalFormatting sqref="G44">
    <cfRule type="cellIs" dxfId="797" priority="103" stopIfTrue="1" operator="equal">
      <formula>"買"</formula>
    </cfRule>
    <cfRule type="cellIs" dxfId="796" priority="104" stopIfTrue="1" operator="equal">
      <formula>"売"</formula>
    </cfRule>
  </conditionalFormatting>
  <conditionalFormatting sqref="G45">
    <cfRule type="cellIs" dxfId="795" priority="101" stopIfTrue="1" operator="equal">
      <formula>"買"</formula>
    </cfRule>
    <cfRule type="cellIs" dxfId="794" priority="102" stopIfTrue="1" operator="equal">
      <formula>"売"</formula>
    </cfRule>
  </conditionalFormatting>
  <conditionalFormatting sqref="G46">
    <cfRule type="cellIs" dxfId="793" priority="99" stopIfTrue="1" operator="equal">
      <formula>"買"</formula>
    </cfRule>
    <cfRule type="cellIs" dxfId="792" priority="100" stopIfTrue="1" operator="equal">
      <formula>"売"</formula>
    </cfRule>
  </conditionalFormatting>
  <conditionalFormatting sqref="G47">
    <cfRule type="cellIs" dxfId="791" priority="97" stopIfTrue="1" operator="equal">
      <formula>"買"</formula>
    </cfRule>
    <cfRule type="cellIs" dxfId="790" priority="98" stopIfTrue="1" operator="equal">
      <formula>"売"</formula>
    </cfRule>
  </conditionalFormatting>
  <conditionalFormatting sqref="G49">
    <cfRule type="cellIs" dxfId="787" priority="93" stopIfTrue="1" operator="equal">
      <formula>"買"</formula>
    </cfRule>
    <cfRule type="cellIs" dxfId="786" priority="94" stopIfTrue="1" operator="equal">
      <formula>"売"</formula>
    </cfRule>
  </conditionalFormatting>
  <conditionalFormatting sqref="G50">
    <cfRule type="cellIs" dxfId="785" priority="91" stopIfTrue="1" operator="equal">
      <formula>"買"</formula>
    </cfRule>
    <cfRule type="cellIs" dxfId="784" priority="92" stopIfTrue="1" operator="equal">
      <formula>"売"</formula>
    </cfRule>
  </conditionalFormatting>
  <conditionalFormatting sqref="G52">
    <cfRule type="cellIs" dxfId="783" priority="87" stopIfTrue="1" operator="equal">
      <formula>"買"</formula>
    </cfRule>
    <cfRule type="cellIs" dxfId="782" priority="88" stopIfTrue="1" operator="equal">
      <formula>"売"</formula>
    </cfRule>
  </conditionalFormatting>
  <conditionalFormatting sqref="G53">
    <cfRule type="cellIs" dxfId="781" priority="85" stopIfTrue="1" operator="equal">
      <formula>"買"</formula>
    </cfRule>
    <cfRule type="cellIs" dxfId="780" priority="86" stopIfTrue="1" operator="equal">
      <formula>"売"</formula>
    </cfRule>
  </conditionalFormatting>
  <conditionalFormatting sqref="G54">
    <cfRule type="cellIs" dxfId="779" priority="83" stopIfTrue="1" operator="equal">
      <formula>"買"</formula>
    </cfRule>
    <cfRule type="cellIs" dxfId="778" priority="84" stopIfTrue="1" operator="equal">
      <formula>"売"</formula>
    </cfRule>
  </conditionalFormatting>
  <conditionalFormatting sqref="G55">
    <cfRule type="cellIs" dxfId="777" priority="81" stopIfTrue="1" operator="equal">
      <formula>"買"</formula>
    </cfRule>
    <cfRule type="cellIs" dxfId="776" priority="82" stopIfTrue="1" operator="equal">
      <formula>"売"</formula>
    </cfRule>
  </conditionalFormatting>
  <conditionalFormatting sqref="G56">
    <cfRule type="cellIs" dxfId="775" priority="79" stopIfTrue="1" operator="equal">
      <formula>"買"</formula>
    </cfRule>
    <cfRule type="cellIs" dxfId="774" priority="80" stopIfTrue="1" operator="equal">
      <formula>"売"</formula>
    </cfRule>
  </conditionalFormatting>
  <conditionalFormatting sqref="G57">
    <cfRule type="cellIs" dxfId="773" priority="77" stopIfTrue="1" operator="equal">
      <formula>"買"</formula>
    </cfRule>
    <cfRule type="cellIs" dxfId="772" priority="78" stopIfTrue="1" operator="equal">
      <formula>"売"</formula>
    </cfRule>
  </conditionalFormatting>
  <conditionalFormatting sqref="G58">
    <cfRule type="cellIs" dxfId="771" priority="75" stopIfTrue="1" operator="equal">
      <formula>"買"</formula>
    </cfRule>
    <cfRule type="cellIs" dxfId="770" priority="76" stopIfTrue="1" operator="equal">
      <formula>"売"</formula>
    </cfRule>
  </conditionalFormatting>
  <conditionalFormatting sqref="G59">
    <cfRule type="cellIs" dxfId="769" priority="55" stopIfTrue="1" operator="equal">
      <formula>"買"</formula>
    </cfRule>
    <cfRule type="cellIs" dxfId="768" priority="56" stopIfTrue="1" operator="equal">
      <formula>"売"</formula>
    </cfRule>
  </conditionalFormatting>
  <conditionalFormatting sqref="G60">
    <cfRule type="cellIs" dxfId="767" priority="71" stopIfTrue="1" operator="equal">
      <formula>"買"</formula>
    </cfRule>
    <cfRule type="cellIs" dxfId="766" priority="72" stopIfTrue="1" operator="equal">
      <formula>"売"</formula>
    </cfRule>
  </conditionalFormatting>
  <conditionalFormatting sqref="G10">
    <cfRule type="cellIs" dxfId="765" priority="65" stopIfTrue="1" operator="equal">
      <formula>"買"</formula>
    </cfRule>
    <cfRule type="cellIs" dxfId="764" priority="66" stopIfTrue="1" operator="equal">
      <formula>"売"</formula>
    </cfRule>
  </conditionalFormatting>
  <conditionalFormatting sqref="G11">
    <cfRule type="cellIs" dxfId="763" priority="63" stopIfTrue="1" operator="equal">
      <formula>"買"</formula>
    </cfRule>
    <cfRule type="cellIs" dxfId="762" priority="64" stopIfTrue="1" operator="equal">
      <formula>"売"</formula>
    </cfRule>
  </conditionalFormatting>
  <conditionalFormatting sqref="G31">
    <cfRule type="cellIs" dxfId="759" priority="59" stopIfTrue="1" operator="equal">
      <formula>"買"</formula>
    </cfRule>
    <cfRule type="cellIs" dxfId="758" priority="60" stopIfTrue="1" operator="equal">
      <formula>"売"</formula>
    </cfRule>
  </conditionalFormatting>
  <conditionalFormatting sqref="G51">
    <cfRule type="cellIs" dxfId="757" priority="57" stopIfTrue="1" operator="equal">
      <formula>"買"</formula>
    </cfRule>
    <cfRule type="cellIs" dxfId="756" priority="58" stopIfTrue="1" operator="equal">
      <formula>"売"</formula>
    </cfRule>
  </conditionalFormatting>
  <conditionalFormatting sqref="G62">
    <cfRule type="cellIs" dxfId="755" priority="53" stopIfTrue="1" operator="equal">
      <formula>"買"</formula>
    </cfRule>
    <cfRule type="cellIs" dxfId="754" priority="54" stopIfTrue="1" operator="equal">
      <formula>"売"</formula>
    </cfRule>
  </conditionalFormatting>
  <conditionalFormatting sqref="G64">
    <cfRule type="cellIs" dxfId="753" priority="51" stopIfTrue="1" operator="equal">
      <formula>"買"</formula>
    </cfRule>
    <cfRule type="cellIs" dxfId="752" priority="52" stopIfTrue="1" operator="equal">
      <formula>"売"</formula>
    </cfRule>
  </conditionalFormatting>
  <conditionalFormatting sqref="G75">
    <cfRule type="cellIs" dxfId="749" priority="47" stopIfTrue="1" operator="equal">
      <formula>"買"</formula>
    </cfRule>
    <cfRule type="cellIs" dxfId="748" priority="48" stopIfTrue="1" operator="equal">
      <formula>"売"</formula>
    </cfRule>
  </conditionalFormatting>
  <conditionalFormatting sqref="G97:G98">
    <cfRule type="cellIs" dxfId="745" priority="43" stopIfTrue="1" operator="equal">
      <formula>"買"</formula>
    </cfRule>
    <cfRule type="cellIs" dxfId="744" priority="44" stopIfTrue="1" operator="equal">
      <formula>"売"</formula>
    </cfRule>
  </conditionalFormatting>
  <conditionalFormatting sqref="G101">
    <cfRule type="cellIs" dxfId="743" priority="41" stopIfTrue="1" operator="equal">
      <formula>"買"</formula>
    </cfRule>
    <cfRule type="cellIs" dxfId="742" priority="42" stopIfTrue="1" operator="equal">
      <formula>"売"</formula>
    </cfRule>
  </conditionalFormatting>
  <conditionalFormatting sqref="G104">
    <cfRule type="cellIs" dxfId="741" priority="39" stopIfTrue="1" operator="equal">
      <formula>"買"</formula>
    </cfRule>
    <cfRule type="cellIs" dxfId="740" priority="40" stopIfTrue="1" operator="equal">
      <formula>"売"</formula>
    </cfRule>
  </conditionalFormatting>
  <conditionalFormatting sqref="G9">
    <cfRule type="cellIs" dxfId="327" priority="37" stopIfTrue="1" operator="equal">
      <formula>"買"</formula>
    </cfRule>
    <cfRule type="cellIs" dxfId="326" priority="38" stopIfTrue="1" operator="equal">
      <formula>"売"</formula>
    </cfRule>
  </conditionalFormatting>
  <conditionalFormatting sqref="G13">
    <cfRule type="cellIs" dxfId="309" priority="35" stopIfTrue="1" operator="equal">
      <formula>"買"</formula>
    </cfRule>
    <cfRule type="cellIs" dxfId="308" priority="36" stopIfTrue="1" operator="equal">
      <formula>"売"</formula>
    </cfRule>
  </conditionalFormatting>
  <conditionalFormatting sqref="G26">
    <cfRule type="cellIs" dxfId="257" priority="33" stopIfTrue="1" operator="equal">
      <formula>"買"</formula>
    </cfRule>
    <cfRule type="cellIs" dxfId="256" priority="34" stopIfTrue="1" operator="equal">
      <formula>"売"</formula>
    </cfRule>
  </conditionalFormatting>
  <conditionalFormatting sqref="G29">
    <cfRule type="cellIs" dxfId="245" priority="31" stopIfTrue="1" operator="equal">
      <formula>"買"</formula>
    </cfRule>
    <cfRule type="cellIs" dxfId="244" priority="32" stopIfTrue="1" operator="equal">
      <formula>"売"</formula>
    </cfRule>
  </conditionalFormatting>
  <conditionalFormatting sqref="G30">
    <cfRule type="cellIs" dxfId="241" priority="29" stopIfTrue="1" operator="equal">
      <formula>"買"</formula>
    </cfRule>
    <cfRule type="cellIs" dxfId="240" priority="30" stopIfTrue="1" operator="equal">
      <formula>"売"</formula>
    </cfRule>
  </conditionalFormatting>
  <conditionalFormatting sqref="G35">
    <cfRule type="cellIs" dxfId="223" priority="27" stopIfTrue="1" operator="equal">
      <formula>"買"</formula>
    </cfRule>
    <cfRule type="cellIs" dxfId="222" priority="28" stopIfTrue="1" operator="equal">
      <formula>"売"</formula>
    </cfRule>
  </conditionalFormatting>
  <conditionalFormatting sqref="G48">
    <cfRule type="cellIs" dxfId="181" priority="25" stopIfTrue="1" operator="equal">
      <formula>"買"</formula>
    </cfRule>
    <cfRule type="cellIs" dxfId="180" priority="26" stopIfTrue="1" operator="equal">
      <formula>"売"</formula>
    </cfRule>
  </conditionalFormatting>
  <conditionalFormatting sqref="G66">
    <cfRule type="cellIs" dxfId="107" priority="23" stopIfTrue="1" operator="equal">
      <formula>"買"</formula>
    </cfRule>
    <cfRule type="cellIs" dxfId="106" priority="24" stopIfTrue="1" operator="equal">
      <formula>"売"</formula>
    </cfRule>
  </conditionalFormatting>
  <conditionalFormatting sqref="G67">
    <cfRule type="cellIs" dxfId="105" priority="21" stopIfTrue="1" operator="equal">
      <formula>"買"</formula>
    </cfRule>
    <cfRule type="cellIs" dxfId="104" priority="22" stopIfTrue="1" operator="equal">
      <formula>"売"</formula>
    </cfRule>
  </conditionalFormatting>
  <conditionalFormatting sqref="G71">
    <cfRule type="cellIs" dxfId="95" priority="19" stopIfTrue="1" operator="equal">
      <formula>"買"</formula>
    </cfRule>
    <cfRule type="cellIs" dxfId="94" priority="20" stopIfTrue="1" operator="equal">
      <formula>"売"</formula>
    </cfRule>
  </conditionalFormatting>
  <conditionalFormatting sqref="G68">
    <cfRule type="cellIs" dxfId="93" priority="17" stopIfTrue="1" operator="equal">
      <formula>"買"</formula>
    </cfRule>
    <cfRule type="cellIs" dxfId="92" priority="18" stopIfTrue="1" operator="equal">
      <formula>"売"</formula>
    </cfRule>
  </conditionalFormatting>
  <conditionalFormatting sqref="G69">
    <cfRule type="cellIs" dxfId="91" priority="15" stopIfTrue="1" operator="equal">
      <formula>"買"</formula>
    </cfRule>
    <cfRule type="cellIs" dxfId="90" priority="16" stopIfTrue="1" operator="equal">
      <formula>"売"</formula>
    </cfRule>
  </conditionalFormatting>
  <conditionalFormatting sqref="G70">
    <cfRule type="cellIs" dxfId="89" priority="13" stopIfTrue="1" operator="equal">
      <formula>"買"</formula>
    </cfRule>
    <cfRule type="cellIs" dxfId="88" priority="14" stopIfTrue="1" operator="equal">
      <formula>"売"</formula>
    </cfRule>
  </conditionalFormatting>
  <conditionalFormatting sqref="G79">
    <cfRule type="cellIs" dxfId="53" priority="11" stopIfTrue="1" operator="equal">
      <formula>"買"</formula>
    </cfRule>
    <cfRule type="cellIs" dxfId="52" priority="12" stopIfTrue="1" operator="equal">
      <formula>"売"</formula>
    </cfRule>
  </conditionalFormatting>
  <conditionalFormatting sqref="G80">
    <cfRule type="cellIs" dxfId="51" priority="9" stopIfTrue="1" operator="equal">
      <formula>"買"</formula>
    </cfRule>
    <cfRule type="cellIs" dxfId="50" priority="10" stopIfTrue="1" operator="equal">
      <formula>"売"</formula>
    </cfRule>
  </conditionalFormatting>
  <conditionalFormatting sqref="G81">
    <cfRule type="cellIs" dxfId="49" priority="7" stopIfTrue="1" operator="equal">
      <formula>"買"</formula>
    </cfRule>
    <cfRule type="cellIs" dxfId="48" priority="8" stopIfTrue="1" operator="equal">
      <formula>"売"</formula>
    </cfRule>
  </conditionalFormatting>
  <conditionalFormatting sqref="G84">
    <cfRule type="cellIs" dxfId="43" priority="5" stopIfTrue="1" operator="equal">
      <formula>"買"</formula>
    </cfRule>
    <cfRule type="cellIs" dxfId="42" priority="6" stopIfTrue="1" operator="equal">
      <formula>"売"</formula>
    </cfRule>
  </conditionalFormatting>
  <conditionalFormatting sqref="G85">
    <cfRule type="cellIs" dxfId="41" priority="3" stopIfTrue="1" operator="equal">
      <formula>"買"</formula>
    </cfRule>
    <cfRule type="cellIs" dxfId="40" priority="4" stopIfTrue="1" operator="equal">
      <formula>"売"</formula>
    </cfRule>
  </conditionalFormatting>
  <conditionalFormatting sqref="G86">
    <cfRule type="cellIs" dxfId="39" priority="1" stopIfTrue="1" operator="equal">
      <formula>"買"</formula>
    </cfRule>
    <cfRule type="cellIs" dxfId="38" priority="2" stopIfTrue="1" operator="equal">
      <formula>"売"</formula>
    </cfRule>
  </conditionalFormatting>
  <dataValidations count="1">
    <dataValidation type="list" allowBlank="1" showInputMessage="1" showErrorMessage="1" sqref="G9:G108" xr:uid="{47BAEC3B-E08D-477E-8279-84F4E8D432AC}">
      <formula1>"買,売"</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1BF97-816B-4207-AAEF-449230B941D8}">
  <dimension ref="B2:AA109"/>
  <sheetViews>
    <sheetView zoomScaleNormal="100" workbookViewId="0">
      <pane ySplit="8" topLeftCell="A9" activePane="bottomLeft" state="frozen"/>
      <selection pane="bottomLeft" activeCell="E108" sqref="E108:F108"/>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90" t="s">
        <v>5</v>
      </c>
      <c r="C2" s="90"/>
      <c r="D2" s="110" t="s">
        <v>71</v>
      </c>
      <c r="E2" s="110"/>
      <c r="F2" s="90" t="s">
        <v>6</v>
      </c>
      <c r="G2" s="90"/>
      <c r="H2" s="106" t="s">
        <v>74</v>
      </c>
      <c r="I2" s="106"/>
      <c r="J2" s="90" t="s">
        <v>7</v>
      </c>
      <c r="K2" s="90"/>
      <c r="L2" s="111">
        <v>100000</v>
      </c>
      <c r="M2" s="110"/>
      <c r="N2" s="90" t="s">
        <v>8</v>
      </c>
      <c r="O2" s="90"/>
      <c r="P2" s="107">
        <f>SUM(L2,D4)</f>
        <v>112805.87077797431</v>
      </c>
      <c r="Q2" s="106"/>
      <c r="R2" s="1"/>
      <c r="S2" s="1"/>
      <c r="T2" s="1"/>
    </row>
    <row r="3" spans="2:27" ht="57" customHeight="1" x14ac:dyDescent="0.15">
      <c r="B3" s="90" t="s">
        <v>9</v>
      </c>
      <c r="C3" s="90"/>
      <c r="D3" s="108" t="s">
        <v>38</v>
      </c>
      <c r="E3" s="108"/>
      <c r="F3" s="108"/>
      <c r="G3" s="108"/>
      <c r="H3" s="108"/>
      <c r="I3" s="108"/>
      <c r="J3" s="90" t="s">
        <v>10</v>
      </c>
      <c r="K3" s="90"/>
      <c r="L3" s="108" t="s">
        <v>63</v>
      </c>
      <c r="M3" s="109"/>
      <c r="N3" s="109"/>
      <c r="O3" s="109"/>
      <c r="P3" s="109"/>
      <c r="Q3" s="109"/>
      <c r="R3" s="1"/>
      <c r="S3" s="1"/>
    </row>
    <row r="4" spans="2:27" x14ac:dyDescent="0.15">
      <c r="B4" s="90" t="s">
        <v>11</v>
      </c>
      <c r="C4" s="90"/>
      <c r="D4" s="104">
        <f>SUM($R$9:$S$993)</f>
        <v>12805.870777974313</v>
      </c>
      <c r="E4" s="104"/>
      <c r="F4" s="90" t="s">
        <v>12</v>
      </c>
      <c r="G4" s="90"/>
      <c r="H4" s="105">
        <f>SUM($T$9:$U$108)</f>
        <v>-41.499999999987665</v>
      </c>
      <c r="I4" s="106"/>
      <c r="J4" s="87" t="s">
        <v>67</v>
      </c>
      <c r="K4" s="87"/>
      <c r="L4" s="107">
        <f>Z8/AA8</f>
        <v>-1.2368215709940882</v>
      </c>
      <c r="M4" s="107"/>
      <c r="N4" s="87" t="s">
        <v>62</v>
      </c>
      <c r="O4" s="87"/>
      <c r="P4" s="88">
        <f>MAX(Y:Y)</f>
        <v>8.5907760365141139E-2</v>
      </c>
      <c r="Q4" s="88"/>
      <c r="R4" s="1"/>
      <c r="S4" s="1"/>
      <c r="T4" s="1"/>
    </row>
    <row r="5" spans="2:27" x14ac:dyDescent="0.15">
      <c r="B5" s="41" t="s">
        <v>15</v>
      </c>
      <c r="C5" s="39">
        <f>COUNTIF($R$9:$R$990,"&gt;0")</f>
        <v>49</v>
      </c>
      <c r="D5" s="38" t="s">
        <v>16</v>
      </c>
      <c r="E5" s="15">
        <f>COUNTIF($R$9:$R$990,"&lt;0")</f>
        <v>51</v>
      </c>
      <c r="F5" s="38" t="s">
        <v>17</v>
      </c>
      <c r="G5" s="39">
        <f>COUNTIF($R$9:$R$990,"=0")</f>
        <v>0</v>
      </c>
      <c r="H5" s="38" t="s">
        <v>18</v>
      </c>
      <c r="I5" s="40">
        <f>C5/SUM(C5,E5,G5)</f>
        <v>0.49</v>
      </c>
      <c r="J5" s="89" t="s">
        <v>19</v>
      </c>
      <c r="K5" s="90"/>
      <c r="L5" s="91">
        <f>MAX(V9:V993)</f>
        <v>2</v>
      </c>
      <c r="M5" s="92"/>
      <c r="N5" s="17" t="s">
        <v>20</v>
      </c>
      <c r="O5" s="9"/>
      <c r="P5" s="91">
        <f>MAX(W9:W993)</f>
        <v>7</v>
      </c>
      <c r="Q5" s="92"/>
      <c r="R5" s="1"/>
      <c r="S5" s="1"/>
      <c r="T5" s="1"/>
    </row>
    <row r="6" spans="2:27" x14ac:dyDescent="0.15">
      <c r="B6" s="11"/>
      <c r="C6" s="13"/>
      <c r="D6" s="14"/>
      <c r="E6" s="10"/>
      <c r="F6" s="11"/>
      <c r="G6" s="10"/>
      <c r="H6" s="11"/>
      <c r="I6" s="16"/>
      <c r="J6" s="11"/>
      <c r="K6" s="11"/>
      <c r="L6" s="10"/>
      <c r="M6" s="37" t="s">
        <v>66</v>
      </c>
      <c r="N6" s="12"/>
      <c r="O6" s="12"/>
      <c r="P6" s="10"/>
      <c r="Q6" s="42"/>
      <c r="R6" s="1"/>
      <c r="S6" s="1"/>
      <c r="T6" s="1"/>
    </row>
    <row r="7" spans="2:27" x14ac:dyDescent="0.15">
      <c r="B7" s="93" t="s">
        <v>21</v>
      </c>
      <c r="C7" s="95" t="s">
        <v>22</v>
      </c>
      <c r="D7" s="96"/>
      <c r="E7" s="99" t="s">
        <v>23</v>
      </c>
      <c r="F7" s="100"/>
      <c r="G7" s="100"/>
      <c r="H7" s="100"/>
      <c r="I7" s="83"/>
      <c r="J7" s="101" t="s">
        <v>70</v>
      </c>
      <c r="K7" s="102"/>
      <c r="L7" s="85"/>
      <c r="M7" s="103" t="s">
        <v>25</v>
      </c>
      <c r="N7" s="78" t="s">
        <v>26</v>
      </c>
      <c r="O7" s="79"/>
      <c r="P7" s="79"/>
      <c r="Q7" s="80"/>
      <c r="R7" s="81" t="s">
        <v>27</v>
      </c>
      <c r="S7" s="81"/>
      <c r="T7" s="81"/>
      <c r="U7" s="81"/>
    </row>
    <row r="8" spans="2:27" x14ac:dyDescent="0.15">
      <c r="B8" s="94"/>
      <c r="C8" s="97"/>
      <c r="D8" s="98"/>
      <c r="E8" s="18" t="s">
        <v>28</v>
      </c>
      <c r="F8" s="18" t="s">
        <v>29</v>
      </c>
      <c r="G8" s="18" t="s">
        <v>30</v>
      </c>
      <c r="H8" s="82" t="s">
        <v>31</v>
      </c>
      <c r="I8" s="83"/>
      <c r="J8" s="4" t="s">
        <v>32</v>
      </c>
      <c r="K8" s="84" t="s">
        <v>33</v>
      </c>
      <c r="L8" s="85"/>
      <c r="M8" s="103"/>
      <c r="N8" s="5" t="s">
        <v>28</v>
      </c>
      <c r="O8" s="5" t="s">
        <v>29</v>
      </c>
      <c r="P8" s="86" t="s">
        <v>31</v>
      </c>
      <c r="Q8" s="80"/>
      <c r="R8" s="81" t="s">
        <v>34</v>
      </c>
      <c r="S8" s="81"/>
      <c r="T8" s="81" t="s">
        <v>32</v>
      </c>
      <c r="U8" s="81"/>
      <c r="Y8" t="s">
        <v>61</v>
      </c>
      <c r="Z8">
        <f>SUM(Z9:Z108)</f>
        <v>66879.791173908015</v>
      </c>
      <c r="AA8">
        <f>SUM(AA9:AA108)</f>
        <v>-54073.920395933725</v>
      </c>
    </row>
    <row r="9" spans="2:27" x14ac:dyDescent="0.15">
      <c r="B9" s="43">
        <v>1</v>
      </c>
      <c r="C9" s="74">
        <f>L2</f>
        <v>100000</v>
      </c>
      <c r="D9" s="74"/>
      <c r="E9" s="56">
        <v>2016</v>
      </c>
      <c r="F9" s="8">
        <v>43838</v>
      </c>
      <c r="G9" s="56" t="s">
        <v>3</v>
      </c>
      <c r="H9" s="75">
        <v>1.0865499999999999</v>
      </c>
      <c r="I9" s="75"/>
      <c r="J9" s="56">
        <v>17</v>
      </c>
      <c r="K9" s="74">
        <f>IF(J9="","",C9*0.01)</f>
        <v>1000</v>
      </c>
      <c r="L9" s="74"/>
      <c r="M9" s="6">
        <f>IF(J9="","",(K9/J9)/LOOKUP(RIGHT($D$2,3),定数!$A$6:$A$13,定数!$B$6:$B$13))</f>
        <v>0.49019607843137253</v>
      </c>
      <c r="N9" s="55">
        <v>2016</v>
      </c>
      <c r="O9" s="8">
        <v>43838</v>
      </c>
      <c r="P9" s="75">
        <v>1.0842499999999999</v>
      </c>
      <c r="Q9" s="75"/>
      <c r="R9" s="76">
        <f>IF(P9="","",T9*M9*LOOKUP(RIGHT($D$2,3),定数!$A$6:$A$13,定数!$B$6:$B$13))</f>
        <v>1352.9411764705699</v>
      </c>
      <c r="S9" s="76"/>
      <c r="T9" s="77">
        <f>IF(P9="","",IF(G9="買",(P9-H9),(H9-P9))*IF(RIGHT($D$2,3)="JPY",100,10000))</f>
        <v>22.999999999999687</v>
      </c>
      <c r="U9" s="77"/>
      <c r="V9" s="1">
        <f>IF(T9&lt;&gt;"",IF(T9&gt;0,1+V8,0),"")</f>
        <v>1</v>
      </c>
      <c r="W9">
        <f>IF(T9&lt;&gt;"",IF(T9&lt;0,1+W8,0),"")</f>
        <v>0</v>
      </c>
      <c r="Z9">
        <f>IF(R9&gt;0,R9,"")</f>
        <v>1352.9411764705699</v>
      </c>
      <c r="AA9" t="str">
        <f>IF(R9&lt;0,R9,"")</f>
        <v/>
      </c>
    </row>
    <row r="10" spans="2:27" x14ac:dyDescent="0.15">
      <c r="B10" s="43">
        <v>2</v>
      </c>
      <c r="C10" s="74">
        <f t="shared" ref="C10:C73" si="0">IF(R9="","",C9+R9)</f>
        <v>101352.94117647057</v>
      </c>
      <c r="D10" s="74"/>
      <c r="E10" s="56"/>
      <c r="F10" s="8"/>
      <c r="G10" s="73" t="s">
        <v>3</v>
      </c>
      <c r="H10" s="75">
        <v>1.08911</v>
      </c>
      <c r="I10" s="75"/>
      <c r="J10" s="73">
        <v>15</v>
      </c>
      <c r="K10" s="74">
        <f t="shared" ref="K10:K73" si="1">IF(J10="","",C10*0.01)</f>
        <v>1013.5294117647057</v>
      </c>
      <c r="L10" s="74"/>
      <c r="M10" s="6">
        <f>IF(J10="","",(K10/J10)/LOOKUP(RIGHT($D$2,3),定数!$A$6:$A$13,定数!$B$6:$B$13))</f>
        <v>0.5630718954248366</v>
      </c>
      <c r="N10" s="56"/>
      <c r="O10" s="8"/>
      <c r="P10" s="75">
        <v>1.0863799999999999</v>
      </c>
      <c r="Q10" s="75"/>
      <c r="R10" s="76">
        <f>IF(P10="","",T10*M10*LOOKUP(RIGHT($D$2,3),定数!$A$6:$A$13,定数!$B$6:$B$13))</f>
        <v>1844.6235294118467</v>
      </c>
      <c r="S10" s="76"/>
      <c r="T10" s="77">
        <f>IF(P10="","",IF(G10="買",(P10-H10),(H10-P10))*IF(RIGHT($D$2,3)="JPY",100,10000))</f>
        <v>27.300000000001212</v>
      </c>
      <c r="U10" s="77"/>
      <c r="V10" s="22">
        <f t="shared" ref="V10:V22" si="2">IF(T10&lt;&gt;"",IF(T10&gt;0,1+V9,0),"")</f>
        <v>2</v>
      </c>
      <c r="W10">
        <f t="shared" ref="W10:W73" si="3">IF(T10&lt;&gt;"",IF(T10&lt;0,1+W9,0),"")</f>
        <v>0</v>
      </c>
      <c r="X10" s="35">
        <f>IF(C10&lt;&gt;"",MAX(C10,C9),"")</f>
        <v>101352.94117647057</v>
      </c>
      <c r="Z10">
        <f t="shared" ref="Z10:Z73" si="4">IF(R10&gt;0,R10,"")</f>
        <v>1844.6235294118467</v>
      </c>
      <c r="AA10" t="str">
        <f t="shared" ref="AA10:AA73" si="5">IF(R10&lt;0,R10,"")</f>
        <v/>
      </c>
    </row>
    <row r="11" spans="2:27" x14ac:dyDescent="0.15">
      <c r="B11" s="43">
        <v>3</v>
      </c>
      <c r="C11" s="74">
        <f t="shared" si="0"/>
        <v>103197.56470588243</v>
      </c>
      <c r="D11" s="74"/>
      <c r="E11" s="56"/>
      <c r="F11" s="8"/>
      <c r="G11" s="73" t="s">
        <v>4</v>
      </c>
      <c r="H11" s="75">
        <v>1.0886499999999999</v>
      </c>
      <c r="I11" s="75"/>
      <c r="J11" s="73">
        <v>10</v>
      </c>
      <c r="K11" s="74">
        <f t="shared" si="1"/>
        <v>1031.9756470588243</v>
      </c>
      <c r="L11" s="74"/>
      <c r="M11" s="6">
        <f>IF(J11="","",(K11/J11)/LOOKUP(RIGHT($D$2,3),定数!$A$6:$A$13,定数!$B$6:$B$13))</f>
        <v>0.85997970588235362</v>
      </c>
      <c r="N11" s="56"/>
      <c r="O11" s="8"/>
      <c r="P11" s="75">
        <v>1.08745</v>
      </c>
      <c r="Q11" s="75"/>
      <c r="R11" s="76">
        <f>IF(P11="","",T11*M11*LOOKUP(RIGHT($D$2,3),定数!$A$6:$A$13,定数!$B$6:$B$13))</f>
        <v>-1238.3707764704529</v>
      </c>
      <c r="S11" s="76"/>
      <c r="T11" s="77">
        <f>IF(P11="","",IF(G11="買",(P11-H11),(H11-P11))*IF(RIGHT($D$2,3)="JPY",100,10000))</f>
        <v>-11.999999999998678</v>
      </c>
      <c r="U11" s="77"/>
      <c r="V11" s="22">
        <f t="shared" si="2"/>
        <v>0</v>
      </c>
      <c r="W11">
        <f t="shared" si="3"/>
        <v>1</v>
      </c>
      <c r="X11" s="35">
        <f>IF(C11&lt;&gt;"",MAX(X10,C11),"")</f>
        <v>103197.56470588243</v>
      </c>
      <c r="Y11" s="36">
        <f>IF(X11&lt;&gt;"",1-(C11/X11),"")</f>
        <v>0</v>
      </c>
      <c r="Z11" t="str">
        <f t="shared" si="4"/>
        <v/>
      </c>
      <c r="AA11">
        <f t="shared" si="5"/>
        <v>-1238.3707764704529</v>
      </c>
    </row>
    <row r="12" spans="2:27" x14ac:dyDescent="0.15">
      <c r="B12" s="43">
        <v>4</v>
      </c>
      <c r="C12" s="74">
        <f t="shared" si="0"/>
        <v>101959.19392941197</v>
      </c>
      <c r="D12" s="74"/>
      <c r="E12" s="56"/>
      <c r="F12" s="8"/>
      <c r="G12" s="73" t="s">
        <v>3</v>
      </c>
      <c r="H12" s="75">
        <v>1.08877</v>
      </c>
      <c r="I12" s="75"/>
      <c r="J12" s="73">
        <v>17</v>
      </c>
      <c r="K12" s="74">
        <f t="shared" si="1"/>
        <v>1019.5919392941197</v>
      </c>
      <c r="L12" s="74"/>
      <c r="M12" s="6">
        <f>IF(J12="","",(K12/J12)/LOOKUP(RIGHT($D$2,3),定数!$A$6:$A$13,定数!$B$6:$B$13))</f>
        <v>0.49979997024221556</v>
      </c>
      <c r="N12" s="56"/>
      <c r="O12" s="8"/>
      <c r="P12" s="75">
        <v>1.0905199999999999</v>
      </c>
      <c r="Q12" s="75"/>
      <c r="R12" s="76">
        <f>IF(P12="","",T12*M12*LOOKUP(RIGHT($D$2,3),定数!$A$6:$A$13,定数!$B$6:$B$13))</f>
        <v>-1049.5799375086037</v>
      </c>
      <c r="S12" s="76"/>
      <c r="T12" s="77">
        <f t="shared" ref="T12:T75" si="6">IF(P12="","",IF(G12="買",(P12-H12),(H12-P12))*IF(RIGHT($D$2,3)="JPY",100,10000))</f>
        <v>-17.499999999999183</v>
      </c>
      <c r="U12" s="77"/>
      <c r="V12" s="22">
        <f t="shared" si="2"/>
        <v>0</v>
      </c>
      <c r="W12">
        <f t="shared" si="3"/>
        <v>2</v>
      </c>
      <c r="X12" s="35">
        <f t="shared" ref="X12:X75" si="7">IF(C12&lt;&gt;"",MAX(X11,C12),"")</f>
        <v>103197.56470588243</v>
      </c>
      <c r="Y12" s="36">
        <f t="shared" ref="Y12:Y75" si="8">IF(X12&lt;&gt;"",1-(C12/X12),"")</f>
        <v>1.1999999999998789E-2</v>
      </c>
      <c r="Z12" t="str">
        <f t="shared" si="4"/>
        <v/>
      </c>
      <c r="AA12">
        <f t="shared" si="5"/>
        <v>-1049.5799375086037</v>
      </c>
    </row>
    <row r="13" spans="2:27" x14ac:dyDescent="0.15">
      <c r="B13" s="43">
        <v>5</v>
      </c>
      <c r="C13" s="74">
        <f t="shared" si="0"/>
        <v>100909.61399190336</v>
      </c>
      <c r="D13" s="74"/>
      <c r="E13" s="56"/>
      <c r="F13" s="8"/>
      <c r="G13" s="73" t="s">
        <v>3</v>
      </c>
      <c r="H13" s="75">
        <v>1.0864799999999999</v>
      </c>
      <c r="I13" s="75"/>
      <c r="J13" s="73">
        <v>18</v>
      </c>
      <c r="K13" s="74">
        <f t="shared" si="1"/>
        <v>1009.0961399190336</v>
      </c>
      <c r="L13" s="74"/>
      <c r="M13" s="6">
        <f>IF(J13="","",(K13/J13)/LOOKUP(RIGHT($D$2,3),定数!$A$6:$A$13,定数!$B$6:$B$13))</f>
        <v>0.46717413885140441</v>
      </c>
      <c r="N13" s="56"/>
      <c r="O13" s="8"/>
      <c r="P13" s="75">
        <v>1.0884100000000001</v>
      </c>
      <c r="Q13" s="75"/>
      <c r="R13" s="76">
        <f>IF(P13="","",T13*M13*LOOKUP(RIGHT($D$2,3),定数!$A$6:$A$13,定数!$B$6:$B$13))</f>
        <v>-1081.9753055799699</v>
      </c>
      <c r="S13" s="76"/>
      <c r="T13" s="77">
        <f t="shared" si="6"/>
        <v>-19.300000000002093</v>
      </c>
      <c r="U13" s="77"/>
      <c r="V13" s="22">
        <f t="shared" si="2"/>
        <v>0</v>
      </c>
      <c r="W13">
        <f t="shared" si="3"/>
        <v>3</v>
      </c>
      <c r="X13" s="35">
        <f t="shared" si="7"/>
        <v>103197.56470588243</v>
      </c>
      <c r="Y13" s="36">
        <f t="shared" si="8"/>
        <v>2.2170588235292388E-2</v>
      </c>
      <c r="Z13" t="str">
        <f t="shared" si="4"/>
        <v/>
      </c>
      <c r="AA13">
        <f t="shared" si="5"/>
        <v>-1081.9753055799699</v>
      </c>
    </row>
    <row r="14" spans="2:27" x14ac:dyDescent="0.15">
      <c r="B14" s="43">
        <v>6</v>
      </c>
      <c r="C14" s="74">
        <f t="shared" si="0"/>
        <v>99827.638686323393</v>
      </c>
      <c r="D14" s="74"/>
      <c r="E14" s="56"/>
      <c r="F14" s="8"/>
      <c r="G14" s="73" t="s">
        <v>3</v>
      </c>
      <c r="H14" s="75">
        <v>1.08331</v>
      </c>
      <c r="I14" s="75"/>
      <c r="J14" s="73">
        <v>30</v>
      </c>
      <c r="K14" s="74">
        <f t="shared" si="1"/>
        <v>998.27638686323394</v>
      </c>
      <c r="L14" s="74"/>
      <c r="M14" s="6">
        <f>IF(J14="","",(K14/J14)/LOOKUP(RIGHT($D$2,3),定数!$A$6:$A$13,定数!$B$6:$B$13))</f>
        <v>0.27729899635089833</v>
      </c>
      <c r="N14" s="56"/>
      <c r="O14" s="8"/>
      <c r="P14" s="75">
        <v>1.0791299999999999</v>
      </c>
      <c r="Q14" s="75"/>
      <c r="R14" s="76">
        <f>IF(P14="","",T14*M14*LOOKUP(RIGHT($D$2,3),定数!$A$6:$A$13,定数!$B$6:$B$13))</f>
        <v>1390.9317656961302</v>
      </c>
      <c r="S14" s="76"/>
      <c r="T14" s="77">
        <f t="shared" si="6"/>
        <v>41.800000000000722</v>
      </c>
      <c r="U14" s="77"/>
      <c r="V14" s="22">
        <f t="shared" si="2"/>
        <v>1</v>
      </c>
      <c r="W14">
        <f t="shared" si="3"/>
        <v>0</v>
      </c>
      <c r="X14" s="35">
        <f t="shared" si="7"/>
        <v>103197.56470588243</v>
      </c>
      <c r="Y14" s="36">
        <f t="shared" si="8"/>
        <v>3.2655092483659609E-2</v>
      </c>
      <c r="Z14">
        <f t="shared" si="4"/>
        <v>1390.9317656961302</v>
      </c>
      <c r="AA14" t="str">
        <f t="shared" si="5"/>
        <v/>
      </c>
    </row>
    <row r="15" spans="2:27" x14ac:dyDescent="0.15">
      <c r="B15" s="43">
        <v>7</v>
      </c>
      <c r="C15" s="74">
        <f t="shared" si="0"/>
        <v>101218.57045201953</v>
      </c>
      <c r="D15" s="74"/>
      <c r="E15" s="56"/>
      <c r="F15" s="8"/>
      <c r="G15" s="73" t="s">
        <v>3</v>
      </c>
      <c r="H15" s="75">
        <v>1.0823799999999999</v>
      </c>
      <c r="I15" s="75"/>
      <c r="J15" s="73">
        <v>18</v>
      </c>
      <c r="K15" s="74">
        <f t="shared" si="1"/>
        <v>1012.1857045201953</v>
      </c>
      <c r="L15" s="74"/>
      <c r="M15" s="6">
        <f>IF(J15="","",(K15/J15)/LOOKUP(RIGHT($D$2,3),定数!$A$6:$A$13,定数!$B$6:$B$13))</f>
        <v>0.46860449283342376</v>
      </c>
      <c r="N15" s="56"/>
      <c r="O15" s="8"/>
      <c r="P15" s="75">
        <v>1.0843</v>
      </c>
      <c r="Q15" s="75"/>
      <c r="R15" s="76">
        <f>IF(P15="","",T15*M15*LOOKUP(RIGHT($D$2,3),定数!$A$6:$A$13,定数!$B$6:$B$13))</f>
        <v>-1079.6647514882891</v>
      </c>
      <c r="S15" s="76"/>
      <c r="T15" s="77">
        <f t="shared" si="6"/>
        <v>-19.200000000001438</v>
      </c>
      <c r="U15" s="77"/>
      <c r="V15" s="22">
        <f t="shared" si="2"/>
        <v>0</v>
      </c>
      <c r="W15">
        <f t="shared" si="3"/>
        <v>1</v>
      </c>
      <c r="X15" s="35">
        <f t="shared" si="7"/>
        <v>103197.56470588243</v>
      </c>
      <c r="Y15" s="36">
        <f t="shared" si="8"/>
        <v>1.9176753438931549E-2</v>
      </c>
      <c r="Z15" t="str">
        <f t="shared" si="4"/>
        <v/>
      </c>
      <c r="AA15">
        <f t="shared" si="5"/>
        <v>-1079.6647514882891</v>
      </c>
    </row>
    <row r="16" spans="2:27" x14ac:dyDescent="0.15">
      <c r="B16" s="43">
        <v>8</v>
      </c>
      <c r="C16" s="74">
        <f t="shared" si="0"/>
        <v>100138.90570053124</v>
      </c>
      <c r="D16" s="74"/>
      <c r="E16" s="56"/>
      <c r="F16" s="8"/>
      <c r="G16" s="73" t="s">
        <v>4</v>
      </c>
      <c r="H16" s="75">
        <v>1.0873699999999999</v>
      </c>
      <c r="I16" s="75"/>
      <c r="J16" s="73">
        <v>21</v>
      </c>
      <c r="K16" s="74">
        <f t="shared" si="1"/>
        <v>1001.3890570053123</v>
      </c>
      <c r="L16" s="74"/>
      <c r="M16" s="6">
        <f>IF(J16="","",(K16/J16)/LOOKUP(RIGHT($D$2,3),定数!$A$6:$A$13,定数!$B$6:$B$13))</f>
        <v>0.39737660992274298</v>
      </c>
      <c r="N16" s="56"/>
      <c r="O16" s="8"/>
      <c r="P16" s="75">
        <v>1.0903</v>
      </c>
      <c r="Q16" s="75"/>
      <c r="R16" s="76">
        <f>IF(P16="","",T16*M16*LOOKUP(RIGHT($D$2,3),定数!$A$6:$A$13,定数!$B$6:$B$13))</f>
        <v>1397.1761604884116</v>
      </c>
      <c r="S16" s="76"/>
      <c r="T16" s="77">
        <f t="shared" si="6"/>
        <v>29.300000000000992</v>
      </c>
      <c r="U16" s="77"/>
      <c r="V16" s="22">
        <f t="shared" si="2"/>
        <v>1</v>
      </c>
      <c r="W16">
        <f t="shared" si="3"/>
        <v>0</v>
      </c>
      <c r="X16" s="35">
        <f t="shared" si="7"/>
        <v>103197.56470588243</v>
      </c>
      <c r="Y16" s="36">
        <f t="shared" si="8"/>
        <v>2.9638868068917135E-2</v>
      </c>
      <c r="Z16">
        <f t="shared" si="4"/>
        <v>1397.1761604884116</v>
      </c>
      <c r="AA16" t="str">
        <f t="shared" si="5"/>
        <v/>
      </c>
    </row>
    <row r="17" spans="2:27" x14ac:dyDescent="0.15">
      <c r="B17" s="43">
        <v>9</v>
      </c>
      <c r="C17" s="74">
        <f t="shared" si="0"/>
        <v>101536.08186101964</v>
      </c>
      <c r="D17" s="74"/>
      <c r="E17" s="56"/>
      <c r="F17" s="8"/>
      <c r="G17" s="73" t="s">
        <v>3</v>
      </c>
      <c r="H17" s="75">
        <v>1.08277</v>
      </c>
      <c r="I17" s="75"/>
      <c r="J17" s="73">
        <v>7</v>
      </c>
      <c r="K17" s="74">
        <f t="shared" si="1"/>
        <v>1015.3608186101965</v>
      </c>
      <c r="L17" s="74"/>
      <c r="M17" s="6">
        <f>IF(J17="","",(K17/J17)/LOOKUP(RIGHT($D$2,3),定数!$A$6:$A$13,定数!$B$6:$B$13))</f>
        <v>1.2087628792978531</v>
      </c>
      <c r="N17" s="56"/>
      <c r="O17" s="8"/>
      <c r="P17" s="75">
        <v>1.0835900000000001</v>
      </c>
      <c r="Q17" s="75"/>
      <c r="R17" s="76">
        <f>IF(P17="","",T17*M17*LOOKUP(RIGHT($D$2,3),定数!$A$6:$A$13,定数!$B$6:$B$13))</f>
        <v>-1189.4226732291497</v>
      </c>
      <c r="S17" s="76"/>
      <c r="T17" s="77">
        <f t="shared" si="6"/>
        <v>-8.2000000000004292</v>
      </c>
      <c r="U17" s="77"/>
      <c r="V17" s="22">
        <f t="shared" si="2"/>
        <v>0</v>
      </c>
      <c r="W17">
        <f t="shared" si="3"/>
        <v>1</v>
      </c>
      <c r="X17" s="35">
        <f t="shared" si="7"/>
        <v>103197.56470588243</v>
      </c>
      <c r="Y17" s="36">
        <f t="shared" si="8"/>
        <v>1.6100019894830675E-2</v>
      </c>
      <c r="Z17" t="str">
        <f t="shared" si="4"/>
        <v/>
      </c>
      <c r="AA17">
        <f t="shared" si="5"/>
        <v>-1189.4226732291497</v>
      </c>
    </row>
    <row r="18" spans="2:27" x14ac:dyDescent="0.15">
      <c r="B18" s="43">
        <v>10</v>
      </c>
      <c r="C18" s="74">
        <f t="shared" si="0"/>
        <v>100346.6591877905</v>
      </c>
      <c r="D18" s="74"/>
      <c r="E18" s="56"/>
      <c r="F18" s="8"/>
      <c r="G18" s="73" t="s">
        <v>3</v>
      </c>
      <c r="H18" s="75">
        <v>1.1142300000000001</v>
      </c>
      <c r="I18" s="75"/>
      <c r="J18" s="73">
        <v>7</v>
      </c>
      <c r="K18" s="74">
        <f t="shared" si="1"/>
        <v>1003.466591877905</v>
      </c>
      <c r="L18" s="74"/>
      <c r="M18" s="6">
        <f>IF(J18="","",(K18/J18)/LOOKUP(RIGHT($D$2,3),定数!$A$6:$A$13,定数!$B$6:$B$13))</f>
        <v>1.1946030855689347</v>
      </c>
      <c r="N18" s="56"/>
      <c r="O18" s="8"/>
      <c r="P18" s="75">
        <v>1.1131500000000001</v>
      </c>
      <c r="Q18" s="75"/>
      <c r="R18" s="76">
        <f>IF(P18="","",T18*M18*LOOKUP(RIGHT($D$2,3),定数!$A$6:$A$13,定数!$B$6:$B$13))</f>
        <v>1548.2055988972961</v>
      </c>
      <c r="S18" s="76"/>
      <c r="T18" s="77">
        <f t="shared" si="6"/>
        <v>10.799999999999699</v>
      </c>
      <c r="U18" s="77"/>
      <c r="V18" s="22">
        <f t="shared" si="2"/>
        <v>1</v>
      </c>
      <c r="W18">
        <f t="shared" si="3"/>
        <v>0</v>
      </c>
      <c r="X18" s="35">
        <f t="shared" si="7"/>
        <v>103197.56470588243</v>
      </c>
      <c r="Y18" s="36">
        <f t="shared" si="8"/>
        <v>2.7625705376063125E-2</v>
      </c>
      <c r="Z18">
        <f t="shared" si="4"/>
        <v>1548.2055988972961</v>
      </c>
      <c r="AA18" t="str">
        <f t="shared" si="5"/>
        <v/>
      </c>
    </row>
    <row r="19" spans="2:27" x14ac:dyDescent="0.15">
      <c r="B19" s="43">
        <v>11</v>
      </c>
      <c r="C19" s="74">
        <f t="shared" si="0"/>
        <v>101894.8647866878</v>
      </c>
      <c r="D19" s="74"/>
      <c r="E19" s="56"/>
      <c r="F19" s="8"/>
      <c r="G19" s="73" t="s">
        <v>4</v>
      </c>
      <c r="H19" s="75">
        <v>1.12103</v>
      </c>
      <c r="I19" s="75"/>
      <c r="J19" s="73">
        <v>13</v>
      </c>
      <c r="K19" s="74">
        <f t="shared" si="1"/>
        <v>1018.948647866878</v>
      </c>
      <c r="L19" s="74"/>
      <c r="M19" s="6">
        <f>IF(J19="","",(K19/J19)/LOOKUP(RIGHT($D$2,3),定数!$A$6:$A$13,定数!$B$6:$B$13))</f>
        <v>0.65317221017107563</v>
      </c>
      <c r="N19" s="56"/>
      <c r="O19" s="8"/>
      <c r="P19" s="75">
        <v>1.11964</v>
      </c>
      <c r="Q19" s="75"/>
      <c r="R19" s="76">
        <f>IF(P19="","",T19*M19*LOOKUP(RIGHT($D$2,3),定数!$A$6:$A$13,定数!$B$6:$B$13))</f>
        <v>-1089.4912465653561</v>
      </c>
      <c r="S19" s="76"/>
      <c r="T19" s="77">
        <f t="shared" si="6"/>
        <v>-13.900000000000023</v>
      </c>
      <c r="U19" s="77"/>
      <c r="V19" s="22">
        <f t="shared" si="2"/>
        <v>0</v>
      </c>
      <c r="W19">
        <f t="shared" si="3"/>
        <v>1</v>
      </c>
      <c r="X19" s="35">
        <f t="shared" si="7"/>
        <v>103197.56470588243</v>
      </c>
      <c r="Y19" s="36">
        <f t="shared" si="8"/>
        <v>1.2623359116151422E-2</v>
      </c>
      <c r="Z19" t="str">
        <f t="shared" si="4"/>
        <v/>
      </c>
      <c r="AA19">
        <f t="shared" si="5"/>
        <v>-1089.4912465653561</v>
      </c>
    </row>
    <row r="20" spans="2:27" x14ac:dyDescent="0.15">
      <c r="B20" s="43">
        <v>12</v>
      </c>
      <c r="C20" s="74">
        <f t="shared" si="0"/>
        <v>100805.37354012244</v>
      </c>
      <c r="D20" s="74"/>
      <c r="E20" s="56"/>
      <c r="F20" s="8"/>
      <c r="G20" s="73" t="s">
        <v>4</v>
      </c>
      <c r="H20" s="75">
        <v>1.1296299999999999</v>
      </c>
      <c r="I20" s="75"/>
      <c r="J20" s="73">
        <v>12</v>
      </c>
      <c r="K20" s="74">
        <f t="shared" si="1"/>
        <v>1008.0537354012245</v>
      </c>
      <c r="L20" s="74"/>
      <c r="M20" s="6">
        <f>IF(J20="","",(K20/J20)/LOOKUP(RIGHT($D$2,3),定数!$A$6:$A$13,定数!$B$6:$B$13))</f>
        <v>0.70003731625085031</v>
      </c>
      <c r="N20" s="56"/>
      <c r="O20" s="8"/>
      <c r="P20" s="75">
        <v>1.12836</v>
      </c>
      <c r="Q20" s="75"/>
      <c r="R20" s="76">
        <f>IF(P20="","",T20*M20*LOOKUP(RIGHT($D$2,3),定数!$A$6:$A$13,定数!$B$6:$B$13))</f>
        <v>-1066.8568699661971</v>
      </c>
      <c r="S20" s="76"/>
      <c r="T20" s="77">
        <f t="shared" si="6"/>
        <v>-12.699999999998823</v>
      </c>
      <c r="U20" s="77"/>
      <c r="V20" s="22">
        <f t="shared" si="2"/>
        <v>0</v>
      </c>
      <c r="W20">
        <f t="shared" si="3"/>
        <v>2</v>
      </c>
      <c r="X20" s="35">
        <f t="shared" si="7"/>
        <v>103197.56470588243</v>
      </c>
      <c r="Y20" s="36">
        <f t="shared" si="8"/>
        <v>2.3180693968678723E-2</v>
      </c>
      <c r="Z20" t="str">
        <f t="shared" si="4"/>
        <v/>
      </c>
      <c r="AA20">
        <f t="shared" si="5"/>
        <v>-1066.8568699661971</v>
      </c>
    </row>
    <row r="21" spans="2:27" x14ac:dyDescent="0.15">
      <c r="B21" s="43">
        <v>13</v>
      </c>
      <c r="C21" s="74">
        <f t="shared" si="0"/>
        <v>99738.516670156241</v>
      </c>
      <c r="D21" s="74"/>
      <c r="E21" s="56"/>
      <c r="F21" s="8"/>
      <c r="G21" s="73" t="s">
        <v>4</v>
      </c>
      <c r="H21" s="75">
        <v>1.1347499999999999</v>
      </c>
      <c r="I21" s="75"/>
      <c r="J21" s="73">
        <v>42</v>
      </c>
      <c r="K21" s="74">
        <f t="shared" si="1"/>
        <v>997.38516670156241</v>
      </c>
      <c r="L21" s="74"/>
      <c r="M21" s="6">
        <f>IF(J21="","",(K21/J21)/LOOKUP(RIGHT($D$2,3),定数!$A$6:$A$13,定数!$B$6:$B$13))</f>
        <v>0.19789388228205604</v>
      </c>
      <c r="N21" s="56"/>
      <c r="O21" s="8"/>
      <c r="P21" s="75">
        <v>1.1304700000000001</v>
      </c>
      <c r="Q21" s="75"/>
      <c r="R21" s="76">
        <f>IF(P21="","",T21*M21*LOOKUP(RIGHT($D$2,3),定数!$A$6:$A$13,定数!$B$6:$B$13))</f>
        <v>-1016.3829794006017</v>
      </c>
      <c r="S21" s="76"/>
      <c r="T21" s="77">
        <f t="shared" si="6"/>
        <v>-42.799999999998391</v>
      </c>
      <c r="U21" s="77"/>
      <c r="V21" s="22">
        <f t="shared" si="2"/>
        <v>0</v>
      </c>
      <c r="W21">
        <f t="shared" si="3"/>
        <v>3</v>
      </c>
      <c r="X21" s="35">
        <f t="shared" si="7"/>
        <v>103197.56470588243</v>
      </c>
      <c r="Y21" s="36">
        <f t="shared" si="8"/>
        <v>3.3518698290842641E-2</v>
      </c>
      <c r="Z21" t="str">
        <f t="shared" si="4"/>
        <v/>
      </c>
      <c r="AA21">
        <f t="shared" si="5"/>
        <v>-1016.3829794006017</v>
      </c>
    </row>
    <row r="22" spans="2:27" x14ac:dyDescent="0.15">
      <c r="B22" s="43">
        <v>14</v>
      </c>
      <c r="C22" s="74">
        <f t="shared" si="0"/>
        <v>98722.13369075564</v>
      </c>
      <c r="D22" s="74"/>
      <c r="E22" s="56"/>
      <c r="F22" s="8"/>
      <c r="G22" s="73" t="s">
        <v>3</v>
      </c>
      <c r="H22" s="75">
        <v>1.1228400000000001</v>
      </c>
      <c r="I22" s="75"/>
      <c r="J22" s="73">
        <v>21</v>
      </c>
      <c r="K22" s="74">
        <f t="shared" si="1"/>
        <v>987.22133690755641</v>
      </c>
      <c r="L22" s="74"/>
      <c r="M22" s="6">
        <f>IF(J22="","",(K22/J22)/LOOKUP(RIGHT($D$2,3),定数!$A$6:$A$13,定数!$B$6:$B$13))</f>
        <v>0.39175449877283985</v>
      </c>
      <c r="N22" s="56"/>
      <c r="O22" s="8"/>
      <c r="P22" s="75">
        <v>1.1199300000000001</v>
      </c>
      <c r="Q22" s="75"/>
      <c r="R22" s="76">
        <f>IF(P22="","",T22*M22*LOOKUP(RIGHT($D$2,3),定数!$A$6:$A$13,定数!$B$6:$B$13))</f>
        <v>1368.0067097147419</v>
      </c>
      <c r="S22" s="76"/>
      <c r="T22" s="77">
        <f t="shared" si="6"/>
        <v>29.099999999999682</v>
      </c>
      <c r="U22" s="77"/>
      <c r="V22" s="22">
        <f t="shared" si="2"/>
        <v>1</v>
      </c>
      <c r="W22">
        <f t="shared" si="3"/>
        <v>0</v>
      </c>
      <c r="X22" s="35">
        <f t="shared" si="7"/>
        <v>103197.56470588243</v>
      </c>
      <c r="Y22" s="36">
        <f t="shared" si="8"/>
        <v>4.336760298444986E-2</v>
      </c>
      <c r="Z22">
        <f t="shared" si="4"/>
        <v>1368.0067097147419</v>
      </c>
      <c r="AA22" t="str">
        <f t="shared" si="5"/>
        <v/>
      </c>
    </row>
    <row r="23" spans="2:27" x14ac:dyDescent="0.15">
      <c r="B23" s="43">
        <v>15</v>
      </c>
      <c r="C23" s="74">
        <f t="shared" si="0"/>
        <v>100090.14040047038</v>
      </c>
      <c r="D23" s="74"/>
      <c r="E23" s="56"/>
      <c r="F23" s="8"/>
      <c r="G23" s="73" t="s">
        <v>3</v>
      </c>
      <c r="H23" s="75">
        <v>1.10992</v>
      </c>
      <c r="I23" s="75"/>
      <c r="J23" s="73">
        <v>18</v>
      </c>
      <c r="K23" s="74">
        <f t="shared" si="1"/>
        <v>1000.9014040047039</v>
      </c>
      <c r="L23" s="74"/>
      <c r="M23" s="6">
        <f>IF(J23="","",(K23/J23)/LOOKUP(RIGHT($D$2,3),定数!$A$6:$A$13,定数!$B$6:$B$13))</f>
        <v>0.46338027963180733</v>
      </c>
      <c r="N23" s="56"/>
      <c r="O23" s="8"/>
      <c r="P23" s="75">
        <v>1.1074299999999999</v>
      </c>
      <c r="Q23" s="75"/>
      <c r="R23" s="76">
        <f>IF(P23="","",T23*M23*LOOKUP(RIGHT($D$2,3),定数!$A$6:$A$13,定数!$B$6:$B$13))</f>
        <v>1384.5802755398977</v>
      </c>
      <c r="S23" s="76"/>
      <c r="T23" s="77">
        <f t="shared" si="6"/>
        <v>24.900000000001032</v>
      </c>
      <c r="U23" s="77"/>
      <c r="V23" t="str">
        <f t="shared" ref="V23:W74" si="9">IF(S23&lt;&gt;"",IF(S23&lt;0,1+V22,0),"")</f>
        <v/>
      </c>
      <c r="W23">
        <f t="shared" si="3"/>
        <v>0</v>
      </c>
      <c r="X23" s="35">
        <f t="shared" si="7"/>
        <v>103197.56470588243</v>
      </c>
      <c r="Y23" s="36">
        <f t="shared" si="8"/>
        <v>3.0111411197234594E-2</v>
      </c>
      <c r="Z23">
        <f t="shared" si="4"/>
        <v>1384.5802755398977</v>
      </c>
      <c r="AA23" t="str">
        <f t="shared" si="5"/>
        <v/>
      </c>
    </row>
    <row r="24" spans="2:27" x14ac:dyDescent="0.15">
      <c r="B24" s="43">
        <v>16</v>
      </c>
      <c r="C24" s="74">
        <f t="shared" si="0"/>
        <v>101474.72067601027</v>
      </c>
      <c r="D24" s="74"/>
      <c r="E24" s="56"/>
      <c r="F24" s="8"/>
      <c r="G24" s="73" t="s">
        <v>4</v>
      </c>
      <c r="H24" s="75">
        <v>1.1044</v>
      </c>
      <c r="I24" s="75"/>
      <c r="J24" s="73">
        <v>24</v>
      </c>
      <c r="K24" s="74">
        <f t="shared" si="1"/>
        <v>1014.7472067601027</v>
      </c>
      <c r="L24" s="74"/>
      <c r="M24" s="6">
        <f>IF(J24="","",(K24/J24)/LOOKUP(RIGHT($D$2,3),定数!$A$6:$A$13,定数!$B$6:$B$13))</f>
        <v>0.35234278012503567</v>
      </c>
      <c r="N24" s="56"/>
      <c r="O24" s="8"/>
      <c r="P24" s="75">
        <v>1.10192</v>
      </c>
      <c r="Q24" s="75"/>
      <c r="R24" s="76">
        <f>IF(P24="","",T24*M24*LOOKUP(RIGHT($D$2,3),定数!$A$6:$A$13,定数!$B$6:$B$13))</f>
        <v>-1048.572113652122</v>
      </c>
      <c r="S24" s="76"/>
      <c r="T24" s="77">
        <f t="shared" si="6"/>
        <v>-24.800000000000377</v>
      </c>
      <c r="U24" s="77"/>
      <c r="V24" t="str">
        <f t="shared" si="9"/>
        <v/>
      </c>
      <c r="W24">
        <f t="shared" si="3"/>
        <v>1</v>
      </c>
      <c r="X24" s="35">
        <f t="shared" si="7"/>
        <v>103197.56470588243</v>
      </c>
      <c r="Y24" s="36">
        <f t="shared" si="8"/>
        <v>1.66946190521291E-2</v>
      </c>
      <c r="Z24" t="str">
        <f t="shared" si="4"/>
        <v/>
      </c>
      <c r="AA24">
        <f t="shared" si="5"/>
        <v>-1048.572113652122</v>
      </c>
    </row>
    <row r="25" spans="2:27" x14ac:dyDescent="0.15">
      <c r="B25" s="43">
        <v>17</v>
      </c>
      <c r="C25" s="74">
        <f t="shared" si="0"/>
        <v>100426.14856235815</v>
      </c>
      <c r="D25" s="74"/>
      <c r="E25" s="56"/>
      <c r="F25" s="8"/>
      <c r="G25" s="73" t="s">
        <v>3</v>
      </c>
      <c r="H25" s="75">
        <v>1.0989899999999999</v>
      </c>
      <c r="I25" s="75"/>
      <c r="J25" s="73">
        <v>26</v>
      </c>
      <c r="K25" s="74">
        <f t="shared" si="1"/>
        <v>1004.2614856235815</v>
      </c>
      <c r="L25" s="74"/>
      <c r="M25" s="6">
        <f>IF(J25="","",(K25/J25)/LOOKUP(RIGHT($D$2,3),定数!$A$6:$A$13,定数!$B$6:$B$13))</f>
        <v>0.32187868128960945</v>
      </c>
      <c r="N25" s="56"/>
      <c r="O25" s="8"/>
      <c r="P25" s="75">
        <v>1.10165</v>
      </c>
      <c r="Q25" s="75"/>
      <c r="R25" s="76">
        <f>IF(P25="","",T25*M25*LOOKUP(RIGHT($D$2,3),定数!$A$6:$A$13,定数!$B$6:$B$13))</f>
        <v>-1027.4367506764745</v>
      </c>
      <c r="S25" s="76"/>
      <c r="T25" s="77">
        <f t="shared" si="6"/>
        <v>-26.600000000001067</v>
      </c>
      <c r="U25" s="77"/>
      <c r="V25" t="str">
        <f t="shared" si="9"/>
        <v/>
      </c>
      <c r="W25">
        <f t="shared" si="3"/>
        <v>2</v>
      </c>
      <c r="X25" s="35">
        <f t="shared" si="7"/>
        <v>103197.56470588243</v>
      </c>
      <c r="Y25" s="36">
        <f t="shared" si="8"/>
        <v>2.6855441321923856E-2</v>
      </c>
      <c r="Z25" t="str">
        <f t="shared" si="4"/>
        <v/>
      </c>
      <c r="AA25">
        <f t="shared" si="5"/>
        <v>-1027.4367506764745</v>
      </c>
    </row>
    <row r="26" spans="2:27" x14ac:dyDescent="0.15">
      <c r="B26" s="43">
        <v>18</v>
      </c>
      <c r="C26" s="74">
        <f t="shared" si="0"/>
        <v>99398.711811681686</v>
      </c>
      <c r="D26" s="74"/>
      <c r="E26" s="56"/>
      <c r="F26" s="8"/>
      <c r="G26" s="73" t="s">
        <v>3</v>
      </c>
      <c r="H26" s="75">
        <v>1.08735</v>
      </c>
      <c r="I26" s="75"/>
      <c r="J26" s="73">
        <v>18</v>
      </c>
      <c r="K26" s="74">
        <f t="shared" si="1"/>
        <v>993.98711811681687</v>
      </c>
      <c r="L26" s="74"/>
      <c r="M26" s="6">
        <f>IF(J26="","",(K26/J26)/LOOKUP(RIGHT($D$2,3),定数!$A$6:$A$13,定数!$B$6:$B$13))</f>
        <v>0.4601792213503782</v>
      </c>
      <c r="N26" s="56"/>
      <c r="O26" s="8"/>
      <c r="P26" s="75">
        <v>1.08928</v>
      </c>
      <c r="Q26" s="75"/>
      <c r="R26" s="76">
        <f>IF(P26="","",T26*M26*LOOKUP(RIGHT($D$2,3),定数!$A$6:$A$13,定数!$B$6:$B$13))</f>
        <v>-1065.7750766474689</v>
      </c>
      <c r="S26" s="76"/>
      <c r="T26" s="77">
        <f t="shared" si="6"/>
        <v>-19.299999999999873</v>
      </c>
      <c r="U26" s="77"/>
      <c r="V26" t="str">
        <f t="shared" si="9"/>
        <v/>
      </c>
      <c r="W26">
        <f t="shared" si="3"/>
        <v>3</v>
      </c>
      <c r="X26" s="35">
        <f t="shared" si="7"/>
        <v>103197.56470588243</v>
      </c>
      <c r="Y26" s="36">
        <f t="shared" si="8"/>
        <v>3.6811458729938407E-2</v>
      </c>
      <c r="Z26" t="str">
        <f t="shared" si="4"/>
        <v/>
      </c>
      <c r="AA26">
        <f t="shared" si="5"/>
        <v>-1065.7750766474689</v>
      </c>
    </row>
    <row r="27" spans="2:27" x14ac:dyDescent="0.15">
      <c r="B27" s="43">
        <v>19</v>
      </c>
      <c r="C27" s="74">
        <f t="shared" si="0"/>
        <v>98332.936735034222</v>
      </c>
      <c r="D27" s="74"/>
      <c r="E27" s="56"/>
      <c r="F27" s="8"/>
      <c r="G27" s="73" t="s">
        <v>4</v>
      </c>
      <c r="H27" s="75">
        <v>1.09857</v>
      </c>
      <c r="I27" s="75"/>
      <c r="J27" s="73">
        <v>83</v>
      </c>
      <c r="K27" s="74">
        <f t="shared" si="1"/>
        <v>983.32936735034218</v>
      </c>
      <c r="L27" s="74"/>
      <c r="M27" s="6">
        <f>IF(J27="","",(K27/J27)/LOOKUP(RIGHT($D$2,3),定数!$A$6:$A$13,定数!$B$6:$B$13))</f>
        <v>9.8727848127544399E-2</v>
      </c>
      <c r="N27" s="56"/>
      <c r="O27" s="8"/>
      <c r="P27" s="75">
        <v>1.0901700000000001</v>
      </c>
      <c r="Q27" s="75"/>
      <c r="R27" s="76">
        <f>IF(P27="","",T27*M27*LOOKUP(RIGHT($D$2,3),定数!$A$6:$A$13,定数!$B$6:$B$13))</f>
        <v>-995.17670912564313</v>
      </c>
      <c r="S27" s="76"/>
      <c r="T27" s="77">
        <f t="shared" si="6"/>
        <v>-83.999999999999631</v>
      </c>
      <c r="U27" s="77"/>
      <c r="V27" t="str">
        <f t="shared" si="9"/>
        <v/>
      </c>
      <c r="W27">
        <f t="shared" si="3"/>
        <v>4</v>
      </c>
      <c r="X27" s="35">
        <f t="shared" si="7"/>
        <v>103197.56470588243</v>
      </c>
      <c r="Y27" s="36">
        <f t="shared" si="8"/>
        <v>4.71389803113339E-2</v>
      </c>
      <c r="Z27" t="str">
        <f t="shared" si="4"/>
        <v/>
      </c>
      <c r="AA27">
        <f t="shared" si="5"/>
        <v>-995.17670912564313</v>
      </c>
    </row>
    <row r="28" spans="2:27" x14ac:dyDescent="0.15">
      <c r="B28" s="43">
        <v>20</v>
      </c>
      <c r="C28" s="74">
        <f t="shared" si="0"/>
        <v>97337.760025908574</v>
      </c>
      <c r="D28" s="74"/>
      <c r="E28" s="56"/>
      <c r="F28" s="8"/>
      <c r="G28" s="73" t="s">
        <v>3</v>
      </c>
      <c r="H28" s="75">
        <v>1.0946400000000001</v>
      </c>
      <c r="I28" s="75"/>
      <c r="J28" s="73">
        <v>26</v>
      </c>
      <c r="K28" s="74">
        <f t="shared" si="1"/>
        <v>973.37760025908574</v>
      </c>
      <c r="L28" s="74"/>
      <c r="M28" s="6">
        <f>IF(J28="","",(K28/J28)/LOOKUP(RIGHT($D$2,3),定数!$A$6:$A$13,定数!$B$6:$B$13))</f>
        <v>0.31198000008304033</v>
      </c>
      <c r="N28" s="56"/>
      <c r="O28" s="8"/>
      <c r="P28" s="75">
        <v>1.0973200000000001</v>
      </c>
      <c r="Q28" s="75"/>
      <c r="R28" s="76">
        <f>IF(P28="","",T28*M28*LOOKUP(RIGHT($D$2,3),定数!$A$6:$A$13,定数!$B$6:$B$13))</f>
        <v>-1003.3276802670637</v>
      </c>
      <c r="S28" s="76"/>
      <c r="T28" s="77">
        <f t="shared" si="6"/>
        <v>-26.800000000000157</v>
      </c>
      <c r="U28" s="77"/>
      <c r="V28" t="str">
        <f t="shared" si="9"/>
        <v/>
      </c>
      <c r="W28">
        <f t="shared" si="3"/>
        <v>5</v>
      </c>
      <c r="X28" s="35">
        <f t="shared" si="7"/>
        <v>103197.56470588243</v>
      </c>
      <c r="Y28" s="36">
        <f t="shared" si="8"/>
        <v>5.6782393040713197E-2</v>
      </c>
      <c r="Z28" t="str">
        <f t="shared" si="4"/>
        <v/>
      </c>
      <c r="AA28">
        <f t="shared" si="5"/>
        <v>-1003.3276802670637</v>
      </c>
    </row>
    <row r="29" spans="2:27" x14ac:dyDescent="0.15">
      <c r="B29" s="43">
        <v>21</v>
      </c>
      <c r="C29" s="74">
        <f t="shared" si="0"/>
        <v>96334.432345641515</v>
      </c>
      <c r="D29" s="74"/>
      <c r="E29" s="56"/>
      <c r="F29" s="8"/>
      <c r="G29" s="73" t="s">
        <v>3</v>
      </c>
      <c r="H29" s="75">
        <v>1.1098300000000001</v>
      </c>
      <c r="I29" s="75"/>
      <c r="J29" s="73">
        <v>23</v>
      </c>
      <c r="K29" s="74">
        <f t="shared" si="1"/>
        <v>963.34432345641517</v>
      </c>
      <c r="L29" s="74"/>
      <c r="M29" s="6">
        <f>IF(J29="","",(K29/J29)/LOOKUP(RIGHT($D$2,3),定数!$A$6:$A$13,定数!$B$6:$B$13))</f>
        <v>0.34903779835377358</v>
      </c>
      <c r="N29" s="56"/>
      <c r="O29" s="8"/>
      <c r="P29" s="75">
        <v>1.1122700000000001</v>
      </c>
      <c r="Q29" s="75"/>
      <c r="R29" s="76">
        <f>IF(P29="","",T29*M29*LOOKUP(RIGHT($D$2,3),定数!$A$6:$A$13,定数!$B$6:$B$13))</f>
        <v>-1021.9826735798481</v>
      </c>
      <c r="S29" s="76"/>
      <c r="T29" s="77">
        <f t="shared" si="6"/>
        <v>-24.399999999999977</v>
      </c>
      <c r="U29" s="77"/>
      <c r="V29" t="str">
        <f t="shared" si="9"/>
        <v/>
      </c>
      <c r="W29">
        <f t="shared" si="3"/>
        <v>6</v>
      </c>
      <c r="X29" s="35">
        <f t="shared" si="7"/>
        <v>103197.56470588243</v>
      </c>
      <c r="Y29" s="36">
        <f t="shared" si="8"/>
        <v>6.650478991244746E-2</v>
      </c>
      <c r="Z29" t="str">
        <f t="shared" si="4"/>
        <v/>
      </c>
      <c r="AA29">
        <f t="shared" si="5"/>
        <v>-1021.9826735798481</v>
      </c>
    </row>
    <row r="30" spans="2:27" x14ac:dyDescent="0.15">
      <c r="B30" s="43">
        <v>22</v>
      </c>
      <c r="C30" s="74">
        <f t="shared" si="0"/>
        <v>95312.449672061673</v>
      </c>
      <c r="D30" s="74"/>
      <c r="E30" s="56"/>
      <c r="F30" s="8"/>
      <c r="G30" s="73" t="s">
        <v>4</v>
      </c>
      <c r="H30" s="75">
        <v>1.1318299999999999</v>
      </c>
      <c r="I30" s="75"/>
      <c r="J30" s="73">
        <v>28</v>
      </c>
      <c r="K30" s="74">
        <f t="shared" si="1"/>
        <v>953.12449672061678</v>
      </c>
      <c r="L30" s="74"/>
      <c r="M30" s="6">
        <f>IF(J30="","",(K30/J30)/LOOKUP(RIGHT($D$2,3),定数!$A$6:$A$13,定数!$B$6:$B$13))</f>
        <v>0.28366800497637407</v>
      </c>
      <c r="N30" s="56"/>
      <c r="O30" s="8"/>
      <c r="P30" s="75">
        <v>1.1289499999999999</v>
      </c>
      <c r="Q30" s="75"/>
      <c r="R30" s="76">
        <f>IF(P30="","",T30*M30*LOOKUP(RIGHT($D$2,3),定数!$A$6:$A$13,定数!$B$6:$B$13))</f>
        <v>-980.35662519834671</v>
      </c>
      <c r="S30" s="76"/>
      <c r="T30" s="77">
        <f t="shared" si="6"/>
        <v>-28.799999999999937</v>
      </c>
      <c r="U30" s="77"/>
      <c r="V30" t="str">
        <f t="shared" si="9"/>
        <v/>
      </c>
      <c r="W30">
        <f t="shared" si="3"/>
        <v>7</v>
      </c>
      <c r="X30" s="35">
        <f t="shared" si="7"/>
        <v>103197.56470588243</v>
      </c>
      <c r="Y30" s="36">
        <f t="shared" si="8"/>
        <v>7.6407956489028317E-2</v>
      </c>
      <c r="Z30" t="str">
        <f t="shared" si="4"/>
        <v/>
      </c>
      <c r="AA30">
        <f t="shared" si="5"/>
        <v>-980.35662519834671</v>
      </c>
    </row>
    <row r="31" spans="2:27" x14ac:dyDescent="0.15">
      <c r="B31" s="43">
        <v>23</v>
      </c>
      <c r="C31" s="74">
        <f t="shared" si="0"/>
        <v>94332.093046863331</v>
      </c>
      <c r="D31" s="74"/>
      <c r="E31" s="56"/>
      <c r="F31" s="8"/>
      <c r="G31" s="73" t="s">
        <v>3</v>
      </c>
      <c r="H31" s="75">
        <v>1.1256200000000001</v>
      </c>
      <c r="I31" s="75"/>
      <c r="J31" s="73">
        <v>20</v>
      </c>
      <c r="K31" s="74">
        <f t="shared" si="1"/>
        <v>943.32093046863338</v>
      </c>
      <c r="L31" s="74"/>
      <c r="M31" s="6">
        <f>IF(J31="","",(K31/J31)/LOOKUP(RIGHT($D$2,3),定数!$A$6:$A$13,定数!$B$6:$B$13))</f>
        <v>0.3930503876952639</v>
      </c>
      <c r="N31" s="56"/>
      <c r="O31" s="8"/>
      <c r="P31" s="75">
        <v>1.1229100000000001</v>
      </c>
      <c r="Q31" s="75"/>
      <c r="R31" s="76">
        <f>IF(P31="","",T31*M31*LOOKUP(RIGHT($D$2,3),定数!$A$6:$A$13,定数!$B$6:$B$13))</f>
        <v>1278.1998607849937</v>
      </c>
      <c r="S31" s="76"/>
      <c r="T31" s="77">
        <f t="shared" si="6"/>
        <v>27.099999999999902</v>
      </c>
      <c r="U31" s="77"/>
      <c r="V31" t="str">
        <f t="shared" si="9"/>
        <v/>
      </c>
      <c r="W31">
        <f t="shared" si="3"/>
        <v>0</v>
      </c>
      <c r="X31" s="35">
        <f t="shared" si="7"/>
        <v>103197.56470588243</v>
      </c>
      <c r="Y31" s="36">
        <f t="shared" si="8"/>
        <v>8.5907760365141139E-2</v>
      </c>
      <c r="Z31">
        <f t="shared" si="4"/>
        <v>1278.1998607849937</v>
      </c>
      <c r="AA31" t="str">
        <f t="shared" si="5"/>
        <v/>
      </c>
    </row>
    <row r="32" spans="2:27" x14ac:dyDescent="0.15">
      <c r="B32" s="43">
        <v>24</v>
      </c>
      <c r="C32" s="74">
        <f t="shared" si="0"/>
        <v>95610.292907648327</v>
      </c>
      <c r="D32" s="74"/>
      <c r="E32" s="56"/>
      <c r="F32" s="8"/>
      <c r="G32" s="73" t="s">
        <v>3</v>
      </c>
      <c r="H32" s="75">
        <v>1.1217900000000001</v>
      </c>
      <c r="I32" s="75"/>
      <c r="J32" s="73">
        <v>15</v>
      </c>
      <c r="K32" s="74">
        <f t="shared" si="1"/>
        <v>956.10292907648329</v>
      </c>
      <c r="L32" s="74"/>
      <c r="M32" s="6">
        <f>IF(J32="","",(K32/J32)/LOOKUP(RIGHT($D$2,3),定数!$A$6:$A$13,定数!$B$6:$B$13))</f>
        <v>0.53116829393137954</v>
      </c>
      <c r="N32" s="56"/>
      <c r="O32" s="8"/>
      <c r="P32" s="75">
        <v>1.12337</v>
      </c>
      <c r="Q32" s="75"/>
      <c r="R32" s="76">
        <f>IF(P32="","",T32*M32*LOOKUP(RIGHT($D$2,3),定数!$A$6:$A$13,定数!$B$6:$B$13))</f>
        <v>-1007.0950852938414</v>
      </c>
      <c r="S32" s="76"/>
      <c r="T32" s="77">
        <f t="shared" si="6"/>
        <v>-15.799999999999148</v>
      </c>
      <c r="U32" s="77"/>
      <c r="V32" t="str">
        <f t="shared" si="9"/>
        <v/>
      </c>
      <c r="W32">
        <f t="shared" si="3"/>
        <v>1</v>
      </c>
      <c r="X32" s="35">
        <f t="shared" si="7"/>
        <v>103197.56470588243</v>
      </c>
      <c r="Y32" s="36">
        <f t="shared" si="8"/>
        <v>7.3521810518088815E-2</v>
      </c>
      <c r="Z32" t="str">
        <f t="shared" si="4"/>
        <v/>
      </c>
      <c r="AA32">
        <f t="shared" si="5"/>
        <v>-1007.0950852938414</v>
      </c>
    </row>
    <row r="33" spans="2:27" x14ac:dyDescent="0.15">
      <c r="B33" s="43">
        <v>25</v>
      </c>
      <c r="C33" s="74">
        <f t="shared" si="0"/>
        <v>94603.197822354487</v>
      </c>
      <c r="D33" s="74"/>
      <c r="E33" s="56"/>
      <c r="F33" s="8"/>
      <c r="G33" s="73" t="s">
        <v>3</v>
      </c>
      <c r="H33" s="75">
        <v>1.1173500000000001</v>
      </c>
      <c r="I33" s="75"/>
      <c r="J33" s="73">
        <v>13</v>
      </c>
      <c r="K33" s="74">
        <f t="shared" si="1"/>
        <v>946.03197822354491</v>
      </c>
      <c r="L33" s="74"/>
      <c r="M33" s="6">
        <f>IF(J33="","",(K33/J33)/LOOKUP(RIGHT($D$2,3),定数!$A$6:$A$13,定数!$B$6:$B$13))</f>
        <v>0.60643075527150314</v>
      </c>
      <c r="N33" s="56"/>
      <c r="O33" s="8"/>
      <c r="P33" s="75">
        <v>1.1157300000000001</v>
      </c>
      <c r="Q33" s="75"/>
      <c r="R33" s="76">
        <f>IF(P33="","",T33*M33*LOOKUP(RIGHT($D$2,3),定数!$A$6:$A$13,定数!$B$6:$B$13))</f>
        <v>1178.9013882477691</v>
      </c>
      <c r="S33" s="76"/>
      <c r="T33" s="77">
        <f t="shared" si="6"/>
        <v>16.199999999999548</v>
      </c>
      <c r="U33" s="77"/>
      <c r="V33" t="str">
        <f t="shared" si="9"/>
        <v/>
      </c>
      <c r="W33">
        <f t="shared" si="3"/>
        <v>0</v>
      </c>
      <c r="X33" s="35">
        <f t="shared" si="7"/>
        <v>103197.56470588243</v>
      </c>
      <c r="Y33" s="36">
        <f t="shared" si="8"/>
        <v>8.3280714113964427E-2</v>
      </c>
      <c r="Z33">
        <f t="shared" si="4"/>
        <v>1178.9013882477691</v>
      </c>
      <c r="AA33" t="str">
        <f t="shared" si="5"/>
        <v/>
      </c>
    </row>
    <row r="34" spans="2:27" x14ac:dyDescent="0.15">
      <c r="B34" s="43">
        <v>26</v>
      </c>
      <c r="C34" s="74">
        <f t="shared" si="0"/>
        <v>95782.09921060226</v>
      </c>
      <c r="D34" s="74"/>
      <c r="E34" s="56"/>
      <c r="F34" s="8"/>
      <c r="G34" s="73" t="s">
        <v>3</v>
      </c>
      <c r="H34" s="75">
        <v>1.1161300000000001</v>
      </c>
      <c r="I34" s="75"/>
      <c r="J34" s="73">
        <v>26</v>
      </c>
      <c r="K34" s="74">
        <f t="shared" si="1"/>
        <v>957.82099210602257</v>
      </c>
      <c r="L34" s="74"/>
      <c r="M34" s="6">
        <f>IF(J34="","",(K34/J34)/LOOKUP(RIGHT($D$2,3),定数!$A$6:$A$13,定数!$B$6:$B$13))</f>
        <v>0.30699390772628926</v>
      </c>
      <c r="N34" s="56"/>
      <c r="O34" s="8"/>
      <c r="P34" s="75">
        <v>1.1188400000000001</v>
      </c>
      <c r="Q34" s="75"/>
      <c r="R34" s="76">
        <f>IF(P34="","",T34*M34*LOOKUP(RIGHT($D$2,3),定数!$A$6:$A$13,定数!$B$6:$B$13))</f>
        <v>-998.34418792588917</v>
      </c>
      <c r="S34" s="76"/>
      <c r="T34" s="77">
        <f t="shared" si="6"/>
        <v>-27.099999999999902</v>
      </c>
      <c r="U34" s="77"/>
      <c r="V34" t="str">
        <f t="shared" si="9"/>
        <v/>
      </c>
      <c r="W34">
        <f t="shared" si="3"/>
        <v>1</v>
      </c>
      <c r="X34" s="35">
        <f t="shared" si="7"/>
        <v>103197.56470588243</v>
      </c>
      <c r="Y34" s="36">
        <f t="shared" si="8"/>
        <v>7.1856981474461734E-2</v>
      </c>
      <c r="Z34" t="str">
        <f t="shared" si="4"/>
        <v/>
      </c>
      <c r="AA34">
        <f t="shared" si="5"/>
        <v>-998.34418792588917</v>
      </c>
    </row>
    <row r="35" spans="2:27" x14ac:dyDescent="0.15">
      <c r="B35" s="43">
        <v>27</v>
      </c>
      <c r="C35" s="74">
        <f t="shared" si="0"/>
        <v>94783.755022676371</v>
      </c>
      <c r="D35" s="74"/>
      <c r="E35" s="56"/>
      <c r="F35" s="8"/>
      <c r="G35" s="56" t="s">
        <v>3</v>
      </c>
      <c r="H35" s="75">
        <v>1.13768</v>
      </c>
      <c r="I35" s="75"/>
      <c r="J35" s="71">
        <v>23</v>
      </c>
      <c r="K35" s="74">
        <f t="shared" si="1"/>
        <v>947.83755022676371</v>
      </c>
      <c r="L35" s="74"/>
      <c r="M35" s="6">
        <f>IF(J35="","",(K35/J35)/LOOKUP(RIGHT($D$2,3),定数!$A$6:$A$13,定数!$B$6:$B$13))</f>
        <v>0.34341940225607381</v>
      </c>
      <c r="N35" s="56"/>
      <c r="O35" s="8"/>
      <c r="P35" s="75">
        <v>1.1345499999999999</v>
      </c>
      <c r="Q35" s="75"/>
      <c r="R35" s="76">
        <f>IF(P35="","",T35*M35*LOOKUP(RIGHT($D$2,3),定数!$A$6:$A$13,定数!$B$6:$B$13))</f>
        <v>1289.883274873845</v>
      </c>
      <c r="S35" s="76"/>
      <c r="T35" s="77">
        <f t="shared" si="6"/>
        <v>31.300000000000772</v>
      </c>
      <c r="U35" s="77"/>
      <c r="V35" t="str">
        <f t="shared" si="9"/>
        <v/>
      </c>
      <c r="W35">
        <f t="shared" si="3"/>
        <v>0</v>
      </c>
      <c r="X35" s="35">
        <f t="shared" si="7"/>
        <v>103197.56470588243</v>
      </c>
      <c r="Y35" s="36">
        <f t="shared" si="8"/>
        <v>8.1531087552170201E-2</v>
      </c>
      <c r="Z35">
        <f t="shared" si="4"/>
        <v>1289.883274873845</v>
      </c>
      <c r="AA35" t="str">
        <f t="shared" si="5"/>
        <v/>
      </c>
    </row>
    <row r="36" spans="2:27" x14ac:dyDescent="0.15">
      <c r="B36" s="43">
        <v>28</v>
      </c>
      <c r="C36" s="74">
        <f t="shared" si="0"/>
        <v>96073.63829755022</v>
      </c>
      <c r="D36" s="74"/>
      <c r="E36" s="56"/>
      <c r="F36" s="8"/>
      <c r="G36" s="73" t="s">
        <v>3</v>
      </c>
      <c r="H36" s="75">
        <v>1.12557</v>
      </c>
      <c r="I36" s="75"/>
      <c r="J36" s="73">
        <v>15</v>
      </c>
      <c r="K36" s="74">
        <f t="shared" si="1"/>
        <v>960.73638297550224</v>
      </c>
      <c r="L36" s="74"/>
      <c r="M36" s="6">
        <f>IF(J36="","",(K36/J36)/LOOKUP(RIGHT($D$2,3),定数!$A$6:$A$13,定数!$B$6:$B$13))</f>
        <v>0.53374243498639018</v>
      </c>
      <c r="N36" s="56"/>
      <c r="O36" s="8"/>
      <c r="P36" s="75">
        <v>1.1272</v>
      </c>
      <c r="Q36" s="75"/>
      <c r="R36" s="76">
        <f>IF(P36="","",T36*M36*LOOKUP(RIGHT($D$2,3),定数!$A$6:$A$13,定数!$B$6:$B$13))</f>
        <v>-1044.0002028333922</v>
      </c>
      <c r="S36" s="76"/>
      <c r="T36" s="77">
        <f t="shared" si="6"/>
        <v>-16.300000000000203</v>
      </c>
      <c r="U36" s="77"/>
      <c r="V36" t="str">
        <f t="shared" si="9"/>
        <v/>
      </c>
      <c r="W36">
        <f t="shared" si="3"/>
        <v>1</v>
      </c>
      <c r="X36" s="35">
        <f t="shared" si="7"/>
        <v>103197.56470588243</v>
      </c>
      <c r="Y36" s="36">
        <f t="shared" si="8"/>
        <v>6.9031923656684202E-2</v>
      </c>
      <c r="Z36" t="str">
        <f t="shared" si="4"/>
        <v/>
      </c>
      <c r="AA36">
        <f t="shared" si="5"/>
        <v>-1044.0002028333922</v>
      </c>
    </row>
    <row r="37" spans="2:27" x14ac:dyDescent="0.15">
      <c r="B37" s="43">
        <v>29</v>
      </c>
      <c r="C37" s="74">
        <f t="shared" si="0"/>
        <v>95029.638094716822</v>
      </c>
      <c r="D37" s="74"/>
      <c r="E37" s="56"/>
      <c r="F37" s="8"/>
      <c r="G37" s="73" t="s">
        <v>4</v>
      </c>
      <c r="H37" s="75">
        <v>1.13341</v>
      </c>
      <c r="I37" s="75"/>
      <c r="J37" s="73">
        <v>19</v>
      </c>
      <c r="K37" s="74">
        <f t="shared" si="1"/>
        <v>950.29638094716825</v>
      </c>
      <c r="L37" s="74"/>
      <c r="M37" s="6">
        <f>IF(J37="","",(K37/J37)/LOOKUP(RIGHT($D$2,3),定数!$A$6:$A$13,定数!$B$6:$B$13))</f>
        <v>0.41679665831016149</v>
      </c>
      <c r="N37" s="56"/>
      <c r="O37" s="8"/>
      <c r="P37" s="75">
        <v>1.1361000000000001</v>
      </c>
      <c r="Q37" s="75"/>
      <c r="R37" s="76">
        <f>IF(P37="","",T37*M37*LOOKUP(RIGHT($D$2,3),定数!$A$6:$A$13,定数!$B$6:$B$13))</f>
        <v>1345.4196130252419</v>
      </c>
      <c r="S37" s="76"/>
      <c r="T37" s="77">
        <f t="shared" si="6"/>
        <v>26.900000000000812</v>
      </c>
      <c r="U37" s="77"/>
      <c r="V37" t="str">
        <f t="shared" si="9"/>
        <v/>
      </c>
      <c r="W37">
        <f t="shared" si="3"/>
        <v>0</v>
      </c>
      <c r="X37" s="35">
        <f t="shared" si="7"/>
        <v>103197.56470588243</v>
      </c>
      <c r="Y37" s="36">
        <f t="shared" si="8"/>
        <v>7.9148443419615133E-2</v>
      </c>
      <c r="Z37">
        <f t="shared" si="4"/>
        <v>1345.4196130252419</v>
      </c>
      <c r="AA37" t="str">
        <f t="shared" si="5"/>
        <v/>
      </c>
    </row>
    <row r="38" spans="2:27" x14ac:dyDescent="0.15">
      <c r="B38" s="43">
        <v>30</v>
      </c>
      <c r="C38" s="74">
        <f t="shared" si="0"/>
        <v>96375.05770774206</v>
      </c>
      <c r="D38" s="74"/>
      <c r="E38" s="56"/>
      <c r="F38" s="8"/>
      <c r="G38" s="73" t="s">
        <v>4</v>
      </c>
      <c r="H38" s="75">
        <v>1.12595</v>
      </c>
      <c r="I38" s="75"/>
      <c r="J38" s="73">
        <v>17</v>
      </c>
      <c r="K38" s="74">
        <f t="shared" si="1"/>
        <v>963.75057707742064</v>
      </c>
      <c r="L38" s="74"/>
      <c r="M38" s="6">
        <f>IF(J38="","",(K38/J38)/LOOKUP(RIGHT($D$2,3),定数!$A$6:$A$13,定数!$B$6:$B$13))</f>
        <v>0.47242675346932383</v>
      </c>
      <c r="N38" s="56"/>
      <c r="O38" s="8"/>
      <c r="P38" s="75">
        <v>1.1281699999999999</v>
      </c>
      <c r="Q38" s="75"/>
      <c r="R38" s="76">
        <f>IF(P38="","",T38*M38*LOOKUP(RIGHT($D$2,3),定数!$A$6:$A$13,定数!$B$6:$B$13))</f>
        <v>1258.5448712422158</v>
      </c>
      <c r="S38" s="76"/>
      <c r="T38" s="77">
        <f t="shared" si="6"/>
        <v>22.199999999998887</v>
      </c>
      <c r="U38" s="77"/>
      <c r="V38" t="str">
        <f t="shared" si="9"/>
        <v/>
      </c>
      <c r="W38">
        <f t="shared" si="3"/>
        <v>0</v>
      </c>
      <c r="X38" s="35">
        <f t="shared" si="7"/>
        <v>103197.56470588243</v>
      </c>
      <c r="Y38" s="36">
        <f t="shared" si="8"/>
        <v>6.6111124013292444E-2</v>
      </c>
      <c r="Z38">
        <f t="shared" si="4"/>
        <v>1258.5448712422158</v>
      </c>
      <c r="AA38" t="str">
        <f t="shared" si="5"/>
        <v/>
      </c>
    </row>
    <row r="39" spans="2:27" x14ac:dyDescent="0.15">
      <c r="B39" s="43">
        <v>31</v>
      </c>
      <c r="C39" s="74">
        <f t="shared" si="0"/>
        <v>97633.602578984282</v>
      </c>
      <c r="D39" s="74"/>
      <c r="E39" s="56"/>
      <c r="F39" s="8"/>
      <c r="G39" s="73" t="s">
        <v>4</v>
      </c>
      <c r="H39" s="75">
        <v>1.1398900000000001</v>
      </c>
      <c r="I39" s="75"/>
      <c r="J39" s="73">
        <v>112</v>
      </c>
      <c r="K39" s="74">
        <f t="shared" si="1"/>
        <v>976.33602578984289</v>
      </c>
      <c r="L39" s="74"/>
      <c r="M39" s="6">
        <f>IF(J39="","",(K39/J39)/LOOKUP(RIGHT($D$2,3),定数!$A$6:$A$13,定数!$B$6:$B$13))</f>
        <v>7.2644049537934741E-2</v>
      </c>
      <c r="N39" s="56"/>
      <c r="O39" s="8"/>
      <c r="P39" s="75">
        <v>1.1413599999999999</v>
      </c>
      <c r="Q39" s="75"/>
      <c r="R39" s="76">
        <f>IF(P39="","",T39*M39*LOOKUP(RIGHT($D$2,3),定数!$A$6:$A$13,定数!$B$6:$B$13))</f>
        <v>128.1441033849047</v>
      </c>
      <c r="S39" s="76"/>
      <c r="T39" s="77">
        <f t="shared" si="6"/>
        <v>14.699999999998603</v>
      </c>
      <c r="U39" s="77"/>
      <c r="V39" t="str">
        <f t="shared" si="9"/>
        <v/>
      </c>
      <c r="W39">
        <f t="shared" si="3"/>
        <v>0</v>
      </c>
      <c r="X39" s="35">
        <f t="shared" si="7"/>
        <v>103197.56470588243</v>
      </c>
      <c r="Y39" s="36">
        <f t="shared" si="8"/>
        <v>5.3915633985701872E-2</v>
      </c>
      <c r="Z39">
        <f t="shared" si="4"/>
        <v>128.1441033849047</v>
      </c>
      <c r="AA39" t="str">
        <f t="shared" si="5"/>
        <v/>
      </c>
    </row>
    <row r="40" spans="2:27" x14ac:dyDescent="0.15">
      <c r="B40" s="43">
        <v>32</v>
      </c>
      <c r="C40" s="74">
        <f t="shared" si="0"/>
        <v>97761.746682369194</v>
      </c>
      <c r="D40" s="74"/>
      <c r="E40" s="56"/>
      <c r="F40" s="8"/>
      <c r="G40" s="73" t="s">
        <v>3</v>
      </c>
      <c r="H40" s="75">
        <v>1.13713</v>
      </c>
      <c r="I40" s="75"/>
      <c r="J40" s="73">
        <v>6</v>
      </c>
      <c r="K40" s="74">
        <f t="shared" si="1"/>
        <v>977.61746682369198</v>
      </c>
      <c r="L40" s="74"/>
      <c r="M40" s="6">
        <f>IF(J40="","",(K40/J40)/LOOKUP(RIGHT($D$2,3),定数!$A$6:$A$13,定数!$B$6:$B$13))</f>
        <v>1.3578020372551276</v>
      </c>
      <c r="N40" s="56"/>
      <c r="O40" s="8"/>
      <c r="P40" s="75">
        <v>1.13636</v>
      </c>
      <c r="Q40" s="75"/>
      <c r="R40" s="76">
        <f>IF(P40="","",T40*M40*LOOKUP(RIGHT($D$2,3),定数!$A$6:$A$13,定数!$B$6:$B$13))</f>
        <v>1254.609082423636</v>
      </c>
      <c r="S40" s="76"/>
      <c r="T40" s="77">
        <f t="shared" si="6"/>
        <v>7.699999999999374</v>
      </c>
      <c r="U40" s="77"/>
      <c r="V40" t="str">
        <f t="shared" si="9"/>
        <v/>
      </c>
      <c r="W40">
        <f t="shared" si="3"/>
        <v>0</v>
      </c>
      <c r="X40" s="35">
        <f t="shared" si="7"/>
        <v>103197.56470588243</v>
      </c>
      <c r="Y40" s="36">
        <f t="shared" si="8"/>
        <v>5.2673898255308216E-2</v>
      </c>
      <c r="Z40">
        <f t="shared" si="4"/>
        <v>1254.609082423636</v>
      </c>
      <c r="AA40" t="str">
        <f t="shared" si="5"/>
        <v/>
      </c>
    </row>
    <row r="41" spans="2:27" x14ac:dyDescent="0.15">
      <c r="B41" s="43">
        <v>33</v>
      </c>
      <c r="C41" s="74">
        <f t="shared" si="0"/>
        <v>99016.355764792825</v>
      </c>
      <c r="D41" s="74"/>
      <c r="E41" s="56"/>
      <c r="F41" s="8"/>
      <c r="G41" s="56" t="s">
        <v>3</v>
      </c>
      <c r="H41" s="75">
        <v>1.1196200000000001</v>
      </c>
      <c r="I41" s="75"/>
      <c r="J41" s="73">
        <v>92</v>
      </c>
      <c r="K41" s="74">
        <f t="shared" si="1"/>
        <v>990.16355764792831</v>
      </c>
      <c r="L41" s="74"/>
      <c r="M41" s="6">
        <f>IF(J41="","",(K41/J41)/LOOKUP(RIGHT($D$2,3),定数!$A$6:$A$13,定数!$B$6:$B$13))</f>
        <v>8.9688728047819591E-2</v>
      </c>
      <c r="N41" s="56"/>
      <c r="O41" s="8"/>
      <c r="P41" s="75">
        <v>1.12073</v>
      </c>
      <c r="Q41" s="75"/>
      <c r="R41" s="76">
        <f>IF(P41="","",T41*M41*LOOKUP(RIGHT($D$2,3),定数!$A$6:$A$13,定数!$B$6:$B$13))</f>
        <v>-119.46538575968971</v>
      </c>
      <c r="S41" s="76"/>
      <c r="T41" s="77">
        <f t="shared" si="6"/>
        <v>-11.099999999999444</v>
      </c>
      <c r="U41" s="77"/>
      <c r="V41" t="str">
        <f t="shared" si="9"/>
        <v/>
      </c>
      <c r="W41">
        <f t="shared" si="3"/>
        <v>1</v>
      </c>
      <c r="X41" s="35">
        <f t="shared" si="7"/>
        <v>103197.56470588243</v>
      </c>
      <c r="Y41" s="36">
        <f t="shared" si="8"/>
        <v>4.0516546616252369E-2</v>
      </c>
      <c r="Z41" t="str">
        <f t="shared" si="4"/>
        <v/>
      </c>
      <c r="AA41">
        <f t="shared" si="5"/>
        <v>-119.46538575968971</v>
      </c>
    </row>
    <row r="42" spans="2:27" x14ac:dyDescent="0.15">
      <c r="B42" s="43">
        <v>34</v>
      </c>
      <c r="C42" s="74">
        <f t="shared" si="0"/>
        <v>98896.890379033139</v>
      </c>
      <c r="D42" s="74"/>
      <c r="E42" s="56"/>
      <c r="F42" s="8"/>
      <c r="G42" s="56" t="s">
        <v>4</v>
      </c>
      <c r="H42" s="75">
        <v>1.1179300000000001</v>
      </c>
      <c r="I42" s="75"/>
      <c r="J42" s="73">
        <v>31</v>
      </c>
      <c r="K42" s="74">
        <f t="shared" si="1"/>
        <v>988.96890379033141</v>
      </c>
      <c r="L42" s="74"/>
      <c r="M42" s="6">
        <f>IF(J42="","",(K42/J42)/LOOKUP(RIGHT($D$2,3),定数!$A$6:$A$13,定数!$B$6:$B$13))</f>
        <v>0.265851855857616</v>
      </c>
      <c r="N42" s="56"/>
      <c r="O42" s="8"/>
      <c r="P42" s="75">
        <v>1.1147499999999999</v>
      </c>
      <c r="Q42" s="75"/>
      <c r="R42" s="76">
        <f>IF(P42="","",T42*M42*LOOKUP(RIGHT($D$2,3),定数!$A$6:$A$13,定数!$B$6:$B$13))</f>
        <v>-1014.490681952721</v>
      </c>
      <c r="S42" s="76"/>
      <c r="T42" s="77">
        <f t="shared" si="6"/>
        <v>-31.800000000001827</v>
      </c>
      <c r="U42" s="77"/>
      <c r="V42" t="str">
        <f t="shared" si="9"/>
        <v/>
      </c>
      <c r="W42">
        <f t="shared" si="3"/>
        <v>2</v>
      </c>
      <c r="X42" s="35">
        <f t="shared" si="7"/>
        <v>103197.56470588243</v>
      </c>
      <c r="Y42" s="36">
        <f t="shared" si="8"/>
        <v>4.1674184261095704E-2</v>
      </c>
      <c r="Z42" t="str">
        <f t="shared" si="4"/>
        <v/>
      </c>
      <c r="AA42">
        <f t="shared" si="5"/>
        <v>-1014.490681952721</v>
      </c>
    </row>
    <row r="43" spans="2:27" x14ac:dyDescent="0.15">
      <c r="B43" s="43">
        <v>35</v>
      </c>
      <c r="C43" s="74">
        <f t="shared" si="0"/>
        <v>97882.399697080415</v>
      </c>
      <c r="D43" s="74"/>
      <c r="E43" s="56"/>
      <c r="F43" s="8"/>
      <c r="G43" s="56" t="s">
        <v>4</v>
      </c>
      <c r="H43" s="75">
        <v>1.13751</v>
      </c>
      <c r="I43" s="75"/>
      <c r="J43" s="73">
        <v>11</v>
      </c>
      <c r="K43" s="74">
        <f t="shared" si="1"/>
        <v>978.82399697080416</v>
      </c>
      <c r="L43" s="74"/>
      <c r="M43" s="6">
        <f>IF(J43="","",(K43/J43)/LOOKUP(RIGHT($D$2,3),定数!$A$6:$A$13,定数!$B$6:$B$13))</f>
        <v>0.74153333103848795</v>
      </c>
      <c r="N43" s="56"/>
      <c r="O43" s="8"/>
      <c r="P43" s="75">
        <v>1.1389199999999999</v>
      </c>
      <c r="Q43" s="75"/>
      <c r="R43" s="76">
        <f>IF(P43="","",T43*M43*LOOKUP(RIGHT($D$2,3),定数!$A$6:$A$13,定数!$B$6:$B$13))</f>
        <v>1254.6743961170428</v>
      </c>
      <c r="S43" s="76"/>
      <c r="T43" s="77">
        <f t="shared" si="6"/>
        <v>14.099999999999113</v>
      </c>
      <c r="U43" s="77"/>
      <c r="V43" t="str">
        <f t="shared" si="9"/>
        <v/>
      </c>
      <c r="W43">
        <f t="shared" si="3"/>
        <v>0</v>
      </c>
      <c r="X43" s="35">
        <f t="shared" si="7"/>
        <v>103197.56470588243</v>
      </c>
      <c r="Y43" s="36">
        <f t="shared" si="8"/>
        <v>5.1504752306417934E-2</v>
      </c>
      <c r="Z43">
        <f t="shared" si="4"/>
        <v>1254.6743961170428</v>
      </c>
      <c r="AA43" t="str">
        <f t="shared" si="5"/>
        <v/>
      </c>
    </row>
    <row r="44" spans="2:27" x14ac:dyDescent="0.15">
      <c r="B44" s="43">
        <v>36</v>
      </c>
      <c r="C44" s="74">
        <f t="shared" si="0"/>
        <v>99137.074093197458</v>
      </c>
      <c r="D44" s="74"/>
      <c r="E44" s="72"/>
      <c r="F44" s="8"/>
      <c r="G44" s="73" t="s">
        <v>3</v>
      </c>
      <c r="H44" s="75">
        <v>1.12975</v>
      </c>
      <c r="I44" s="75"/>
      <c r="J44" s="73">
        <v>15</v>
      </c>
      <c r="K44" s="74">
        <f t="shared" si="1"/>
        <v>991.37074093197464</v>
      </c>
      <c r="L44" s="74"/>
      <c r="M44" s="6">
        <f>IF(J44="","",(K44/J44)/LOOKUP(RIGHT($D$2,3),定数!$A$6:$A$13,定数!$B$6:$B$13))</f>
        <v>0.55076152273998591</v>
      </c>
      <c r="N44" s="72"/>
      <c r="O44" s="8"/>
      <c r="P44" s="75">
        <v>1.1278300000000001</v>
      </c>
      <c r="Q44" s="75"/>
      <c r="R44" s="76">
        <f>IF(P44="","",T44*M44*LOOKUP(RIGHT($D$2,3),定数!$A$6:$A$13,定数!$B$6:$B$13))</f>
        <v>1268.9545483928757</v>
      </c>
      <c r="S44" s="76"/>
      <c r="T44" s="77">
        <f t="shared" si="6"/>
        <v>19.199999999999218</v>
      </c>
      <c r="U44" s="77"/>
      <c r="V44" t="str">
        <f t="shared" si="9"/>
        <v/>
      </c>
      <c r="W44">
        <f t="shared" si="3"/>
        <v>0</v>
      </c>
      <c r="X44" s="35">
        <f t="shared" si="7"/>
        <v>103197.56470588243</v>
      </c>
      <c r="Y44" s="36">
        <f t="shared" si="8"/>
        <v>3.9346767767800994E-2</v>
      </c>
      <c r="Z44">
        <f t="shared" si="4"/>
        <v>1268.9545483928757</v>
      </c>
      <c r="AA44" t="str">
        <f t="shared" si="5"/>
        <v/>
      </c>
    </row>
    <row r="45" spans="2:27" x14ac:dyDescent="0.15">
      <c r="B45" s="43">
        <v>37</v>
      </c>
      <c r="C45" s="74">
        <f t="shared" si="0"/>
        <v>100406.02864159034</v>
      </c>
      <c r="D45" s="74"/>
      <c r="E45" s="56"/>
      <c r="F45" s="8"/>
      <c r="G45" s="73" t="s">
        <v>4</v>
      </c>
      <c r="H45" s="75">
        <v>1.1231500000000001</v>
      </c>
      <c r="I45" s="75"/>
      <c r="J45" s="73">
        <v>22</v>
      </c>
      <c r="K45" s="74">
        <f t="shared" si="1"/>
        <v>1004.0602864159034</v>
      </c>
      <c r="L45" s="74"/>
      <c r="M45" s="6">
        <f>IF(J45="","",(K45/J45)/LOOKUP(RIGHT($D$2,3),定数!$A$6:$A$13,定数!$B$6:$B$13))</f>
        <v>0.3803258660666301</v>
      </c>
      <c r="N45" s="56"/>
      <c r="O45" s="8"/>
      <c r="P45" s="75">
        <v>1.12578</v>
      </c>
      <c r="Q45" s="75"/>
      <c r="R45" s="76">
        <f>IF(P45="","",T45*M45*LOOKUP(RIGHT($D$2,3),定数!$A$6:$A$13,定数!$B$6:$B$13))</f>
        <v>1200.3084333062436</v>
      </c>
      <c r="S45" s="76"/>
      <c r="T45" s="77">
        <f t="shared" si="6"/>
        <v>26.299999999999102</v>
      </c>
      <c r="U45" s="77"/>
      <c r="V45" t="str">
        <f t="shared" si="9"/>
        <v/>
      </c>
      <c r="W45">
        <f t="shared" si="3"/>
        <v>0</v>
      </c>
      <c r="X45" s="35">
        <f t="shared" si="7"/>
        <v>103197.56470588243</v>
      </c>
      <c r="Y45" s="36">
        <f t="shared" si="8"/>
        <v>2.7050406395229265E-2</v>
      </c>
      <c r="Z45">
        <f t="shared" si="4"/>
        <v>1200.3084333062436</v>
      </c>
      <c r="AA45" t="str">
        <f t="shared" si="5"/>
        <v/>
      </c>
    </row>
    <row r="46" spans="2:27" x14ac:dyDescent="0.15">
      <c r="B46" s="43">
        <v>38</v>
      </c>
      <c r="C46" s="74">
        <f t="shared" si="0"/>
        <v>101606.33707489658</v>
      </c>
      <c r="D46" s="74"/>
      <c r="E46" s="56"/>
      <c r="F46" s="8"/>
      <c r="G46" s="73" t="s">
        <v>4</v>
      </c>
      <c r="H46" s="75">
        <v>1.10968</v>
      </c>
      <c r="I46" s="75"/>
      <c r="J46" s="73">
        <v>27</v>
      </c>
      <c r="K46" s="74">
        <f t="shared" si="1"/>
        <v>1016.0633707489659</v>
      </c>
      <c r="L46" s="74"/>
      <c r="M46" s="6">
        <f>IF(J46="","",(K46/J46)/LOOKUP(RIGHT($D$2,3),定数!$A$6:$A$13,定数!$B$6:$B$13))</f>
        <v>0.31359980578671787</v>
      </c>
      <c r="N46" s="56"/>
      <c r="O46" s="8"/>
      <c r="P46" s="75">
        <v>1.1135200000000001</v>
      </c>
      <c r="Q46" s="75"/>
      <c r="R46" s="76">
        <f>IF(P46="","",T46*M46*LOOKUP(RIGHT($D$2,3),定数!$A$6:$A$13,定数!$B$6:$B$13))</f>
        <v>1445.0679050652207</v>
      </c>
      <c r="S46" s="76"/>
      <c r="T46" s="77">
        <f t="shared" si="6"/>
        <v>38.400000000000659</v>
      </c>
      <c r="U46" s="77"/>
      <c r="V46" t="str">
        <f t="shared" si="9"/>
        <v/>
      </c>
      <c r="W46">
        <f t="shared" si="3"/>
        <v>0</v>
      </c>
      <c r="X46" s="35">
        <f t="shared" si="7"/>
        <v>103197.56470588243</v>
      </c>
      <c r="Y46" s="36">
        <f t="shared" si="8"/>
        <v>1.5419236253499835E-2</v>
      </c>
      <c r="Z46">
        <f t="shared" si="4"/>
        <v>1445.0679050652207</v>
      </c>
      <c r="AA46" t="str">
        <f t="shared" si="5"/>
        <v/>
      </c>
    </row>
    <row r="47" spans="2:27" x14ac:dyDescent="0.15">
      <c r="B47" s="43">
        <v>39</v>
      </c>
      <c r="C47" s="74">
        <f t="shared" si="0"/>
        <v>103051.40497996181</v>
      </c>
      <c r="D47" s="74"/>
      <c r="E47" s="56"/>
      <c r="F47" s="8"/>
      <c r="G47" s="73" t="s">
        <v>4</v>
      </c>
      <c r="H47" s="75">
        <v>1.11154</v>
      </c>
      <c r="I47" s="75"/>
      <c r="J47" s="73">
        <v>21</v>
      </c>
      <c r="K47" s="74">
        <f t="shared" si="1"/>
        <v>1030.5140497996181</v>
      </c>
      <c r="L47" s="74"/>
      <c r="M47" s="6">
        <f>IF(J47="","",(K47/J47)/LOOKUP(RIGHT($D$2,3),定数!$A$6:$A$13,定数!$B$6:$B$13))</f>
        <v>0.40893414674588019</v>
      </c>
      <c r="N47" s="56"/>
      <c r="O47" s="8"/>
      <c r="P47" s="75">
        <v>1.1144799999999999</v>
      </c>
      <c r="Q47" s="75"/>
      <c r="R47" s="76">
        <f>IF(P47="","",T47*M47*LOOKUP(RIGHT($D$2,3),定数!$A$6:$A$13,定数!$B$6:$B$13))</f>
        <v>1442.7196697194372</v>
      </c>
      <c r="S47" s="76"/>
      <c r="T47" s="77">
        <f t="shared" si="6"/>
        <v>29.399999999999427</v>
      </c>
      <c r="U47" s="77"/>
      <c r="V47" t="str">
        <f t="shared" si="9"/>
        <v/>
      </c>
      <c r="W47">
        <f t="shared" si="3"/>
        <v>0</v>
      </c>
      <c r="X47" s="35">
        <f t="shared" si="7"/>
        <v>103197.56470588243</v>
      </c>
      <c r="Y47" s="36">
        <f t="shared" si="8"/>
        <v>1.4163098357715675E-3</v>
      </c>
      <c r="Z47">
        <f t="shared" si="4"/>
        <v>1442.7196697194372</v>
      </c>
      <c r="AA47" t="str">
        <f t="shared" si="5"/>
        <v/>
      </c>
    </row>
    <row r="48" spans="2:27" x14ac:dyDescent="0.15">
      <c r="B48" s="43">
        <v>40</v>
      </c>
      <c r="C48" s="74">
        <f t="shared" si="0"/>
        <v>104494.12464968124</v>
      </c>
      <c r="D48" s="74"/>
      <c r="E48" s="56"/>
      <c r="F48" s="8"/>
      <c r="G48" s="73" t="s">
        <v>3</v>
      </c>
      <c r="H48" s="75">
        <v>1.11171</v>
      </c>
      <c r="I48" s="75"/>
      <c r="J48" s="73">
        <v>17</v>
      </c>
      <c r="K48" s="74">
        <f t="shared" si="1"/>
        <v>1044.9412464968125</v>
      </c>
      <c r="L48" s="74"/>
      <c r="M48" s="6">
        <f>IF(J48="","",(K48/J48)/LOOKUP(RIGHT($D$2,3),定数!$A$6:$A$13,定数!$B$6:$B$13))</f>
        <v>0.51222610122392764</v>
      </c>
      <c r="N48" s="56"/>
      <c r="O48" s="8"/>
      <c r="P48" s="75">
        <v>1.11355</v>
      </c>
      <c r="Q48" s="75"/>
      <c r="R48" s="76">
        <f>IF(P48="","",T48*M48*LOOKUP(RIGHT($D$2,3),定数!$A$6:$A$13,定数!$B$6:$B$13))</f>
        <v>-1130.9952315024716</v>
      </c>
      <c r="S48" s="76"/>
      <c r="T48" s="77">
        <f t="shared" si="6"/>
        <v>-18.400000000000638</v>
      </c>
      <c r="U48" s="77"/>
      <c r="V48" t="str">
        <f t="shared" si="9"/>
        <v/>
      </c>
      <c r="W48">
        <f t="shared" si="3"/>
        <v>1</v>
      </c>
      <c r="X48" s="35">
        <f t="shared" si="7"/>
        <v>104494.12464968124</v>
      </c>
      <c r="Y48" s="36">
        <f t="shared" si="8"/>
        <v>0</v>
      </c>
      <c r="Z48" t="str">
        <f t="shared" si="4"/>
        <v/>
      </c>
      <c r="AA48">
        <f t="shared" si="5"/>
        <v>-1130.9952315024716</v>
      </c>
    </row>
    <row r="49" spans="2:27" x14ac:dyDescent="0.15">
      <c r="B49" s="43">
        <v>41</v>
      </c>
      <c r="C49" s="74">
        <f t="shared" si="0"/>
        <v>103363.12941817877</v>
      </c>
      <c r="D49" s="74"/>
      <c r="E49" s="56"/>
      <c r="F49" s="8"/>
      <c r="G49" s="73" t="s">
        <v>4</v>
      </c>
      <c r="H49" s="75">
        <v>1.1072500000000001</v>
      </c>
      <c r="I49" s="75"/>
      <c r="J49" s="73">
        <v>44</v>
      </c>
      <c r="K49" s="74">
        <f t="shared" si="1"/>
        <v>1033.6312941817878</v>
      </c>
      <c r="L49" s="74"/>
      <c r="M49" s="6">
        <f>IF(J49="","",(K49/J49)/LOOKUP(RIGHT($D$2,3),定数!$A$6:$A$13,定数!$B$6:$B$13))</f>
        <v>0.19576350268594467</v>
      </c>
      <c r="N49" s="56"/>
      <c r="O49" s="8"/>
      <c r="P49" s="75">
        <v>1.1027800000000001</v>
      </c>
      <c r="Q49" s="75"/>
      <c r="R49" s="76">
        <f>IF(P49="","",T49*M49*LOOKUP(RIGHT($D$2,3),定数!$A$6:$A$13,定数!$B$6:$B$13))</f>
        <v>-1050.075428407401</v>
      </c>
      <c r="S49" s="76"/>
      <c r="T49" s="77">
        <f t="shared" si="6"/>
        <v>-44.69999999999974</v>
      </c>
      <c r="U49" s="77"/>
      <c r="V49" t="str">
        <f t="shared" si="9"/>
        <v/>
      </c>
      <c r="W49">
        <f t="shared" si="3"/>
        <v>2</v>
      </c>
      <c r="X49" s="35">
        <f t="shared" si="7"/>
        <v>104494.12464968124</v>
      </c>
      <c r="Y49" s="36">
        <f t="shared" si="8"/>
        <v>1.082352941176512E-2</v>
      </c>
      <c r="Z49" t="str">
        <f t="shared" si="4"/>
        <v/>
      </c>
      <c r="AA49">
        <f t="shared" si="5"/>
        <v>-1050.075428407401</v>
      </c>
    </row>
    <row r="50" spans="2:27" x14ac:dyDescent="0.15">
      <c r="B50" s="43">
        <v>42</v>
      </c>
      <c r="C50" s="74">
        <f t="shared" si="0"/>
        <v>102313.05398977136</v>
      </c>
      <c r="D50" s="74"/>
      <c r="E50" s="56"/>
      <c r="F50" s="8"/>
      <c r="G50" s="73" t="s">
        <v>4</v>
      </c>
      <c r="H50" s="75">
        <v>1.1120300000000001</v>
      </c>
      <c r="I50" s="75"/>
      <c r="J50" s="73">
        <v>19</v>
      </c>
      <c r="K50" s="74">
        <f t="shared" si="1"/>
        <v>1023.1305398977137</v>
      </c>
      <c r="L50" s="74"/>
      <c r="M50" s="6">
        <f>IF(J50="","",(K50/J50)/LOOKUP(RIGHT($D$2,3),定数!$A$6:$A$13,定数!$B$6:$B$13))</f>
        <v>0.44874146486741828</v>
      </c>
      <c r="N50" s="56"/>
      <c r="O50" s="8"/>
      <c r="P50" s="75">
        <v>1.11016</v>
      </c>
      <c r="Q50" s="75"/>
      <c r="R50" s="76">
        <f>IF(P50="","",T50*M50*LOOKUP(RIGHT($D$2,3),定数!$A$6:$A$13,定数!$B$6:$B$13))</f>
        <v>-1006.9758471625073</v>
      </c>
      <c r="S50" s="76"/>
      <c r="T50" s="77">
        <f t="shared" si="6"/>
        <v>-18.700000000000383</v>
      </c>
      <c r="U50" s="77"/>
      <c r="V50" t="str">
        <f t="shared" si="9"/>
        <v/>
      </c>
      <c r="W50">
        <f t="shared" si="3"/>
        <v>3</v>
      </c>
      <c r="X50" s="35">
        <f t="shared" si="7"/>
        <v>104494.12464968124</v>
      </c>
      <c r="Y50" s="36">
        <f t="shared" si="8"/>
        <v>2.0872663101604627E-2</v>
      </c>
      <c r="Z50" t="str">
        <f t="shared" si="4"/>
        <v/>
      </c>
      <c r="AA50">
        <f t="shared" si="5"/>
        <v>-1006.9758471625073</v>
      </c>
    </row>
    <row r="51" spans="2:27" x14ac:dyDescent="0.15">
      <c r="B51" s="43">
        <v>43</v>
      </c>
      <c r="C51" s="74">
        <f t="shared" si="0"/>
        <v>101306.07814260885</v>
      </c>
      <c r="D51" s="74"/>
      <c r="E51" s="56"/>
      <c r="F51" s="8"/>
      <c r="G51" s="73" t="s">
        <v>3</v>
      </c>
      <c r="H51" s="75">
        <v>1.10564</v>
      </c>
      <c r="I51" s="75"/>
      <c r="J51" s="73">
        <v>17</v>
      </c>
      <c r="K51" s="74">
        <f t="shared" si="1"/>
        <v>1013.0607814260885</v>
      </c>
      <c r="L51" s="74"/>
      <c r="M51" s="6">
        <f>IF(J51="","",(K51/J51)/LOOKUP(RIGHT($D$2,3),定数!$A$6:$A$13,定数!$B$6:$B$13))</f>
        <v>0.49659842226769046</v>
      </c>
      <c r="N51" s="56"/>
      <c r="O51" s="8"/>
      <c r="P51" s="75">
        <v>1.1033599999999999</v>
      </c>
      <c r="Q51" s="75"/>
      <c r="R51" s="76">
        <f>IF(P51="","",T51*M51*LOOKUP(RIGHT($D$2,3),定数!$A$6:$A$13,定数!$B$6:$B$13))</f>
        <v>1358.6932833244368</v>
      </c>
      <c r="S51" s="76"/>
      <c r="T51" s="77">
        <f t="shared" si="6"/>
        <v>22.800000000000598</v>
      </c>
      <c r="U51" s="77"/>
      <c r="V51" t="str">
        <f t="shared" si="9"/>
        <v/>
      </c>
      <c r="W51">
        <f t="shared" si="3"/>
        <v>0</v>
      </c>
      <c r="X51" s="35">
        <f t="shared" si="7"/>
        <v>104494.12464968124</v>
      </c>
      <c r="Y51" s="36">
        <f t="shared" si="8"/>
        <v>3.0509337417394367E-2</v>
      </c>
      <c r="Z51">
        <f t="shared" si="4"/>
        <v>1358.6932833244368</v>
      </c>
      <c r="AA51" t="str">
        <f t="shared" si="5"/>
        <v/>
      </c>
    </row>
    <row r="52" spans="2:27" x14ac:dyDescent="0.15">
      <c r="B52" s="43">
        <v>44</v>
      </c>
      <c r="C52" s="74">
        <f t="shared" si="0"/>
        <v>102664.77142593329</v>
      </c>
      <c r="D52" s="74"/>
      <c r="E52" s="56"/>
      <c r="F52" s="8"/>
      <c r="G52" s="73" t="s">
        <v>3</v>
      </c>
      <c r="H52" s="75">
        <v>1.1009899999999999</v>
      </c>
      <c r="I52" s="75"/>
      <c r="J52" s="73">
        <v>11</v>
      </c>
      <c r="K52" s="74">
        <f t="shared" si="1"/>
        <v>1026.6477142593328</v>
      </c>
      <c r="L52" s="74"/>
      <c r="M52" s="6">
        <f>IF(J52="","",(K52/J52)/LOOKUP(RIGHT($D$2,3),定数!$A$6:$A$13,定数!$B$6:$B$13))</f>
        <v>0.777763419893434</v>
      </c>
      <c r="N52" s="56"/>
      <c r="O52" s="8"/>
      <c r="P52" s="75">
        <v>1.1021399999999999</v>
      </c>
      <c r="Q52" s="75"/>
      <c r="R52" s="76">
        <f>IF(P52="","",T52*M52*LOOKUP(RIGHT($D$2,3),定数!$A$6:$A$13,定数!$B$6:$B$13))</f>
        <v>-1073.3135194529243</v>
      </c>
      <c r="S52" s="76"/>
      <c r="T52" s="77">
        <f t="shared" si="6"/>
        <v>-11.499999999999844</v>
      </c>
      <c r="U52" s="77"/>
      <c r="V52" t="str">
        <f t="shared" si="9"/>
        <v/>
      </c>
      <c r="W52">
        <f t="shared" si="3"/>
        <v>1</v>
      </c>
      <c r="X52" s="35">
        <f t="shared" si="7"/>
        <v>104494.12464968124</v>
      </c>
      <c r="Y52" s="36">
        <f t="shared" si="8"/>
        <v>1.7506756766286102E-2</v>
      </c>
      <c r="Z52" t="str">
        <f t="shared" si="4"/>
        <v/>
      </c>
      <c r="AA52">
        <f t="shared" si="5"/>
        <v>-1073.3135194529243</v>
      </c>
    </row>
    <row r="53" spans="2:27" x14ac:dyDescent="0.15">
      <c r="B53" s="43">
        <v>45</v>
      </c>
      <c r="C53" s="74">
        <f t="shared" si="0"/>
        <v>101591.45790648035</v>
      </c>
      <c r="D53" s="74"/>
      <c r="E53" s="56"/>
      <c r="F53" s="8"/>
      <c r="G53" s="73" t="s">
        <v>3</v>
      </c>
      <c r="H53" s="75">
        <v>1.1006800000000001</v>
      </c>
      <c r="I53" s="75"/>
      <c r="J53" s="73">
        <v>17</v>
      </c>
      <c r="K53" s="74">
        <f t="shared" si="1"/>
        <v>1015.9145790648035</v>
      </c>
      <c r="L53" s="74"/>
      <c r="M53" s="6">
        <f>IF(J53="","",(K53/J53)/LOOKUP(RIGHT($D$2,3),定数!$A$6:$A$13,定数!$B$6:$B$13))</f>
        <v>0.49799734267882528</v>
      </c>
      <c r="N53" s="56"/>
      <c r="O53" s="8"/>
      <c r="P53" s="75">
        <v>1.0983700000000001</v>
      </c>
      <c r="Q53" s="75"/>
      <c r="R53" s="76">
        <f>IF(P53="","",T53*M53*LOOKUP(RIGHT($D$2,3),定数!$A$6:$A$13,定数!$B$6:$B$13))</f>
        <v>1380.4486339057241</v>
      </c>
      <c r="S53" s="76"/>
      <c r="T53" s="77">
        <f t="shared" si="6"/>
        <v>23.100000000000342</v>
      </c>
      <c r="U53" s="77"/>
      <c r="V53" t="str">
        <f t="shared" si="9"/>
        <v/>
      </c>
      <c r="W53">
        <f t="shared" si="3"/>
        <v>0</v>
      </c>
      <c r="X53" s="35">
        <f t="shared" si="7"/>
        <v>104494.12464968124</v>
      </c>
      <c r="Y53" s="36">
        <f t="shared" si="8"/>
        <v>2.7778277036456744E-2</v>
      </c>
      <c r="Z53">
        <f t="shared" si="4"/>
        <v>1380.4486339057241</v>
      </c>
      <c r="AA53" t="str">
        <f t="shared" si="5"/>
        <v/>
      </c>
    </row>
    <row r="54" spans="2:27" x14ac:dyDescent="0.15">
      <c r="B54" s="43">
        <v>46</v>
      </c>
      <c r="C54" s="74">
        <f t="shared" si="0"/>
        <v>102971.90654038607</v>
      </c>
      <c r="D54" s="74"/>
      <c r="E54" s="56"/>
      <c r="F54" s="8"/>
      <c r="G54" s="73" t="s">
        <v>3</v>
      </c>
      <c r="H54" s="75">
        <v>1.1085400000000001</v>
      </c>
      <c r="I54" s="75"/>
      <c r="J54" s="73">
        <v>20</v>
      </c>
      <c r="K54" s="74">
        <f t="shared" si="1"/>
        <v>1029.7190654038607</v>
      </c>
      <c r="L54" s="74"/>
      <c r="M54" s="6">
        <f>IF(J54="","",(K54/J54)/LOOKUP(RIGHT($D$2,3),定数!$A$6:$A$13,定数!$B$6:$B$13))</f>
        <v>0.42904961058494195</v>
      </c>
      <c r="N54" s="56"/>
      <c r="O54" s="8"/>
      <c r="P54" s="75">
        <v>1.1106</v>
      </c>
      <c r="Q54" s="75"/>
      <c r="R54" s="76">
        <f>IF(P54="","",T54*M54*LOOKUP(RIGHT($D$2,3),定数!$A$6:$A$13,定数!$B$6:$B$13))</f>
        <v>-1060.6106373659513</v>
      </c>
      <c r="S54" s="76"/>
      <c r="T54" s="77">
        <f t="shared" si="6"/>
        <v>-20.599999999999508</v>
      </c>
      <c r="U54" s="77"/>
      <c r="V54" t="str">
        <f t="shared" si="9"/>
        <v/>
      </c>
      <c r="W54">
        <f t="shared" si="3"/>
        <v>1</v>
      </c>
      <c r="X54" s="35">
        <f t="shared" si="7"/>
        <v>104494.12464968124</v>
      </c>
      <c r="Y54" s="36">
        <f t="shared" si="8"/>
        <v>1.4567499506775494E-2</v>
      </c>
      <c r="Z54" t="str">
        <f t="shared" si="4"/>
        <v/>
      </c>
      <c r="AA54">
        <f t="shared" si="5"/>
        <v>-1060.6106373659513</v>
      </c>
    </row>
    <row r="55" spans="2:27" x14ac:dyDescent="0.15">
      <c r="B55" s="43">
        <v>47</v>
      </c>
      <c r="C55" s="74">
        <f t="shared" si="0"/>
        <v>101911.29590302012</v>
      </c>
      <c r="D55" s="74"/>
      <c r="E55" s="56"/>
      <c r="F55" s="8"/>
      <c r="G55" s="73" t="s">
        <v>4</v>
      </c>
      <c r="H55" s="75">
        <v>1.12887</v>
      </c>
      <c r="I55" s="75"/>
      <c r="J55" s="73">
        <v>43</v>
      </c>
      <c r="K55" s="74">
        <f t="shared" si="1"/>
        <v>1019.1129590302012</v>
      </c>
      <c r="L55" s="74"/>
      <c r="M55" s="6">
        <f>IF(J55="","",(K55/J55)/LOOKUP(RIGHT($D$2,3),定数!$A$6:$A$13,定数!$B$6:$B$13))</f>
        <v>0.19750251143996148</v>
      </c>
      <c r="N55" s="56"/>
      <c r="O55" s="8"/>
      <c r="P55" s="75">
        <v>1.12446</v>
      </c>
      <c r="Q55" s="75"/>
      <c r="R55" s="76">
        <f>IF(P55="","",T55*M55*LOOKUP(RIGHT($D$2,3),定数!$A$6:$A$13,定数!$B$6:$B$13))</f>
        <v>-1045.1832905402821</v>
      </c>
      <c r="S55" s="76"/>
      <c r="T55" s="77">
        <f t="shared" si="6"/>
        <v>-44.10000000000025</v>
      </c>
      <c r="U55" s="77"/>
      <c r="V55" t="str">
        <f t="shared" si="9"/>
        <v/>
      </c>
      <c r="W55">
        <f t="shared" si="3"/>
        <v>2</v>
      </c>
      <c r="X55" s="35">
        <f t="shared" si="7"/>
        <v>104494.12464968124</v>
      </c>
      <c r="Y55" s="36">
        <f t="shared" si="8"/>
        <v>2.4717454261855454E-2</v>
      </c>
      <c r="Z55" t="str">
        <f t="shared" si="4"/>
        <v/>
      </c>
      <c r="AA55">
        <f t="shared" si="5"/>
        <v>-1045.1832905402821</v>
      </c>
    </row>
    <row r="56" spans="2:27" x14ac:dyDescent="0.15">
      <c r="B56" s="43">
        <v>48</v>
      </c>
      <c r="C56" s="74">
        <f t="shared" si="0"/>
        <v>100866.11261247983</v>
      </c>
      <c r="D56" s="74"/>
      <c r="E56" s="56"/>
      <c r="F56" s="8"/>
      <c r="G56" s="73" t="s">
        <v>3</v>
      </c>
      <c r="H56" s="75">
        <v>1.1295999999999999</v>
      </c>
      <c r="I56" s="75"/>
      <c r="J56" s="73">
        <v>15</v>
      </c>
      <c r="K56" s="74">
        <f t="shared" si="1"/>
        <v>1008.6611261247983</v>
      </c>
      <c r="L56" s="74"/>
      <c r="M56" s="6">
        <f>IF(J56="","",(K56/J56)/LOOKUP(RIGHT($D$2,3),定数!$A$6:$A$13,定数!$B$6:$B$13))</f>
        <v>0.56036729229155458</v>
      </c>
      <c r="N56" s="56"/>
      <c r="O56" s="8"/>
      <c r="P56" s="75">
        <v>1.12758</v>
      </c>
      <c r="Q56" s="75"/>
      <c r="R56" s="76">
        <f>IF(P56="","",T56*M56*LOOKUP(RIGHT($D$2,3),定数!$A$6:$A$13,定数!$B$6:$B$13))</f>
        <v>1358.3303165146681</v>
      </c>
      <c r="S56" s="76"/>
      <c r="T56" s="77">
        <f t="shared" si="6"/>
        <v>20.199999999999108</v>
      </c>
      <c r="U56" s="77"/>
      <c r="V56" t="str">
        <f t="shared" si="9"/>
        <v/>
      </c>
      <c r="W56">
        <f t="shared" si="3"/>
        <v>0</v>
      </c>
      <c r="X56" s="35">
        <f t="shared" si="7"/>
        <v>104494.12464968124</v>
      </c>
      <c r="Y56" s="36">
        <f t="shared" si="8"/>
        <v>3.4719770603030442E-2</v>
      </c>
      <c r="Z56">
        <f t="shared" si="4"/>
        <v>1358.3303165146681</v>
      </c>
      <c r="AA56" t="str">
        <f t="shared" si="5"/>
        <v/>
      </c>
    </row>
    <row r="57" spans="2:27" x14ac:dyDescent="0.15">
      <c r="B57" s="43">
        <v>49</v>
      </c>
      <c r="C57" s="74">
        <f t="shared" si="0"/>
        <v>102224.4429289945</v>
      </c>
      <c r="D57" s="74"/>
      <c r="E57" s="56"/>
      <c r="F57" s="8"/>
      <c r="G57" s="73" t="s">
        <v>4</v>
      </c>
      <c r="H57" s="75">
        <v>1.1307</v>
      </c>
      <c r="I57" s="75"/>
      <c r="J57" s="73">
        <v>24</v>
      </c>
      <c r="K57" s="74">
        <f t="shared" si="1"/>
        <v>1022.2444292899449</v>
      </c>
      <c r="L57" s="74"/>
      <c r="M57" s="6">
        <f>IF(J57="","",(K57/J57)/LOOKUP(RIGHT($D$2,3),定数!$A$6:$A$13,定数!$B$6:$B$13))</f>
        <v>0.35494598239234204</v>
      </c>
      <c r="N57" s="56"/>
      <c r="O57" s="8"/>
      <c r="P57" s="75">
        <v>1.1282099999999999</v>
      </c>
      <c r="Q57" s="75"/>
      <c r="R57" s="76">
        <f>IF(P57="","",T57*M57*LOOKUP(RIGHT($D$2,3),定数!$A$6:$A$13,定数!$B$6:$B$13))</f>
        <v>-1060.5785953883621</v>
      </c>
      <c r="S57" s="76"/>
      <c r="T57" s="77">
        <f t="shared" si="6"/>
        <v>-24.900000000001032</v>
      </c>
      <c r="U57" s="77"/>
      <c r="V57" t="str">
        <f t="shared" si="9"/>
        <v/>
      </c>
      <c r="W57">
        <f t="shared" si="3"/>
        <v>1</v>
      </c>
      <c r="X57" s="35">
        <f t="shared" si="7"/>
        <v>104494.12464968124</v>
      </c>
      <c r="Y57" s="36">
        <f t="shared" si="8"/>
        <v>2.1720663513818628E-2</v>
      </c>
      <c r="Z57" t="str">
        <f t="shared" si="4"/>
        <v/>
      </c>
      <c r="AA57">
        <f t="shared" si="5"/>
        <v>-1060.5785953883621</v>
      </c>
    </row>
    <row r="58" spans="2:27" x14ac:dyDescent="0.15">
      <c r="B58" s="43">
        <v>50</v>
      </c>
      <c r="C58" s="74">
        <f t="shared" si="0"/>
        <v>101163.86433360614</v>
      </c>
      <c r="D58" s="74"/>
      <c r="E58" s="56"/>
      <c r="F58" s="8"/>
      <c r="G58" s="73" t="s">
        <v>4</v>
      </c>
      <c r="H58" s="75">
        <v>1.1202300000000001</v>
      </c>
      <c r="I58" s="75"/>
      <c r="J58" s="73">
        <v>6</v>
      </c>
      <c r="K58" s="74">
        <f t="shared" si="1"/>
        <v>1011.6386433360614</v>
      </c>
      <c r="L58" s="74"/>
      <c r="M58" s="6">
        <f>IF(J58="","",(K58/J58)/LOOKUP(RIGHT($D$2,3),定数!$A$6:$A$13,定数!$B$6:$B$13))</f>
        <v>1.4050536713000852</v>
      </c>
      <c r="N58" s="56"/>
      <c r="O58" s="8"/>
      <c r="P58" s="75">
        <v>1.11958</v>
      </c>
      <c r="Q58" s="75"/>
      <c r="R58" s="76">
        <f>IF(P58="","",T58*M58*LOOKUP(RIGHT($D$2,3),定数!$A$6:$A$13,定数!$B$6:$B$13))</f>
        <v>-1095.9418636141329</v>
      </c>
      <c r="S58" s="76"/>
      <c r="T58" s="77">
        <f t="shared" si="6"/>
        <v>-6.5000000000003944</v>
      </c>
      <c r="U58" s="77"/>
      <c r="V58" t="str">
        <f t="shared" si="9"/>
        <v/>
      </c>
      <c r="W58">
        <f t="shared" si="3"/>
        <v>2</v>
      </c>
      <c r="X58" s="35">
        <f t="shared" si="7"/>
        <v>104494.12464968124</v>
      </c>
      <c r="Y58" s="36">
        <f t="shared" si="8"/>
        <v>3.1870311629863091E-2</v>
      </c>
      <c r="Z58" t="str">
        <f t="shared" si="4"/>
        <v/>
      </c>
      <c r="AA58">
        <f t="shared" si="5"/>
        <v>-1095.9418636141329</v>
      </c>
    </row>
    <row r="59" spans="2:27" x14ac:dyDescent="0.15">
      <c r="B59" s="43">
        <v>51</v>
      </c>
      <c r="C59" s="74">
        <f t="shared" si="0"/>
        <v>100067.922469992</v>
      </c>
      <c r="D59" s="74"/>
      <c r="E59" s="56"/>
      <c r="F59" s="8"/>
      <c r="G59" s="73" t="s">
        <v>4</v>
      </c>
      <c r="H59" s="75">
        <v>1.11669</v>
      </c>
      <c r="I59" s="75"/>
      <c r="J59" s="73">
        <v>21</v>
      </c>
      <c r="K59" s="74">
        <f t="shared" si="1"/>
        <v>1000.67922469992</v>
      </c>
      <c r="L59" s="74"/>
      <c r="M59" s="6">
        <f>IF(J59="","",(K59/J59)/LOOKUP(RIGHT($D$2,3),定数!$A$6:$A$13,定数!$B$6:$B$13))</f>
        <v>0.3970949304364762</v>
      </c>
      <c r="N59" s="56"/>
      <c r="O59" s="8"/>
      <c r="P59" s="75">
        <v>1.11442</v>
      </c>
      <c r="Q59" s="75"/>
      <c r="R59" s="76">
        <f>IF(P59="","",T59*M59*LOOKUP(RIGHT($D$2,3),定数!$A$6:$A$13,定数!$B$6:$B$13))</f>
        <v>-1081.6865905089583</v>
      </c>
      <c r="S59" s="76"/>
      <c r="T59" s="77">
        <f t="shared" si="6"/>
        <v>-22.699999999999942</v>
      </c>
      <c r="U59" s="77"/>
      <c r="V59" t="str">
        <f t="shared" si="9"/>
        <v/>
      </c>
      <c r="W59">
        <f t="shared" si="3"/>
        <v>3</v>
      </c>
      <c r="X59" s="35">
        <f t="shared" si="7"/>
        <v>104494.12464968124</v>
      </c>
      <c r="Y59" s="36">
        <f t="shared" si="8"/>
        <v>4.2358383253873533E-2</v>
      </c>
      <c r="Z59" t="str">
        <f t="shared" si="4"/>
        <v/>
      </c>
      <c r="AA59">
        <f t="shared" si="5"/>
        <v>-1081.6865905089583</v>
      </c>
    </row>
    <row r="60" spans="2:27" x14ac:dyDescent="0.15">
      <c r="B60" s="43">
        <v>52</v>
      </c>
      <c r="C60" s="74">
        <f t="shared" si="0"/>
        <v>98986.235879483036</v>
      </c>
      <c r="D60" s="74"/>
      <c r="E60" s="56"/>
      <c r="F60" s="8"/>
      <c r="G60" s="73" t="s">
        <v>4</v>
      </c>
      <c r="H60" s="75">
        <v>1.12232</v>
      </c>
      <c r="I60" s="75"/>
      <c r="J60" s="73">
        <v>23</v>
      </c>
      <c r="K60" s="74">
        <f t="shared" si="1"/>
        <v>989.86235879483036</v>
      </c>
      <c r="L60" s="74"/>
      <c r="M60" s="6">
        <f>IF(J60="","",(K60/J60)/LOOKUP(RIGHT($D$2,3),定数!$A$6:$A$13,定数!$B$6:$B$13))</f>
        <v>0.35864578217204002</v>
      </c>
      <c r="N60" s="56"/>
      <c r="O60" s="8"/>
      <c r="P60" s="75">
        <v>1.12541</v>
      </c>
      <c r="Q60" s="75"/>
      <c r="R60" s="76">
        <f>IF(P60="","",T60*M60*LOOKUP(RIGHT($D$2,3),定数!$A$6:$A$13,定数!$B$6:$B$13))</f>
        <v>1329.8585602939404</v>
      </c>
      <c r="S60" s="76"/>
      <c r="T60" s="77">
        <f t="shared" si="6"/>
        <v>30.900000000000372</v>
      </c>
      <c r="U60" s="77"/>
      <c r="V60" t="str">
        <f t="shared" si="9"/>
        <v/>
      </c>
      <c r="W60">
        <f t="shared" si="3"/>
        <v>0</v>
      </c>
      <c r="X60" s="35">
        <f t="shared" si="7"/>
        <v>104494.12464968124</v>
      </c>
      <c r="Y60" s="36">
        <f t="shared" si="8"/>
        <v>5.27100331110818E-2</v>
      </c>
      <c r="Z60">
        <f t="shared" si="4"/>
        <v>1329.8585602939404</v>
      </c>
      <c r="AA60" t="str">
        <f t="shared" si="5"/>
        <v/>
      </c>
    </row>
    <row r="61" spans="2:27" x14ac:dyDescent="0.15">
      <c r="B61" s="43">
        <v>53</v>
      </c>
      <c r="C61" s="74">
        <f t="shared" si="0"/>
        <v>100316.09443977698</v>
      </c>
      <c r="D61" s="74"/>
      <c r="E61" s="56"/>
      <c r="F61" s="8"/>
      <c r="G61" s="73" t="s">
        <v>3</v>
      </c>
      <c r="H61" s="75">
        <v>1.1215999999999999</v>
      </c>
      <c r="I61" s="75"/>
      <c r="J61" s="73">
        <v>10</v>
      </c>
      <c r="K61" s="74">
        <f t="shared" si="1"/>
        <v>1003.1609443977698</v>
      </c>
      <c r="L61" s="74"/>
      <c r="M61" s="6">
        <f>IF(J61="","",(K61/J61)/LOOKUP(RIGHT($D$2,3),定数!$A$6:$A$13,定数!$B$6:$B$13))</f>
        <v>0.83596745366480818</v>
      </c>
      <c r="N61" s="56"/>
      <c r="O61" s="8"/>
      <c r="P61" s="75">
        <v>1.12039</v>
      </c>
      <c r="Q61" s="75"/>
      <c r="R61" s="76">
        <f>IF(P61="","",T61*M61*LOOKUP(RIGHT($D$2,3),定数!$A$6:$A$13,定数!$B$6:$B$13))</f>
        <v>1213.8247427212348</v>
      </c>
      <c r="S61" s="76"/>
      <c r="T61" s="77">
        <f t="shared" si="6"/>
        <v>12.099999999999334</v>
      </c>
      <c r="U61" s="77"/>
      <c r="V61" t="str">
        <f t="shared" si="9"/>
        <v/>
      </c>
      <c r="W61">
        <f t="shared" si="3"/>
        <v>0</v>
      </c>
      <c r="X61" s="35">
        <f t="shared" si="7"/>
        <v>104494.12464968124</v>
      </c>
      <c r="Y61" s="36">
        <f t="shared" si="8"/>
        <v>3.9983398338530485E-2</v>
      </c>
      <c r="Z61">
        <f t="shared" si="4"/>
        <v>1213.8247427212348</v>
      </c>
      <c r="AA61" t="str">
        <f t="shared" si="5"/>
        <v/>
      </c>
    </row>
    <row r="62" spans="2:27" x14ac:dyDescent="0.15">
      <c r="B62" s="43">
        <v>54</v>
      </c>
      <c r="C62" s="74">
        <f t="shared" si="0"/>
        <v>101529.91918249821</v>
      </c>
      <c r="D62" s="74"/>
      <c r="E62" s="56"/>
      <c r="F62" s="8"/>
      <c r="G62" s="73" t="s">
        <v>4</v>
      </c>
      <c r="H62" s="75">
        <v>1.1216600000000001</v>
      </c>
      <c r="I62" s="75"/>
      <c r="J62" s="73">
        <v>8</v>
      </c>
      <c r="K62" s="74">
        <f t="shared" si="1"/>
        <v>1015.2991918249821</v>
      </c>
      <c r="L62" s="74"/>
      <c r="M62" s="6">
        <f>IF(J62="","",(K62/J62)/LOOKUP(RIGHT($D$2,3),定数!$A$6:$A$13,定数!$B$6:$B$13))</f>
        <v>1.0576033248176897</v>
      </c>
      <c r="N62" s="56"/>
      <c r="O62" s="8"/>
      <c r="P62" s="75">
        <v>1.1225499999999999</v>
      </c>
      <c r="Q62" s="75"/>
      <c r="R62" s="76">
        <f>IF(P62="","",T62*M62*LOOKUP(RIGHT($D$2,3),定数!$A$6:$A$13,定数!$B$6:$B$13))</f>
        <v>1129.5203509050837</v>
      </c>
      <c r="S62" s="76"/>
      <c r="T62" s="77">
        <f t="shared" si="6"/>
        <v>8.8999999999983537</v>
      </c>
      <c r="U62" s="77"/>
      <c r="V62" t="str">
        <f t="shared" si="9"/>
        <v/>
      </c>
      <c r="W62">
        <f t="shared" si="3"/>
        <v>0</v>
      </c>
      <c r="X62" s="35">
        <f t="shared" si="7"/>
        <v>104494.12464968124</v>
      </c>
      <c r="Y62" s="36">
        <f t="shared" si="8"/>
        <v>2.8367197458427307E-2</v>
      </c>
      <c r="Z62">
        <f t="shared" si="4"/>
        <v>1129.5203509050837</v>
      </c>
      <c r="AA62" t="str">
        <f t="shared" si="5"/>
        <v/>
      </c>
    </row>
    <row r="63" spans="2:27" x14ac:dyDescent="0.15">
      <c r="B63" s="43">
        <v>55</v>
      </c>
      <c r="C63" s="74">
        <f t="shared" si="0"/>
        <v>102659.43953340329</v>
      </c>
      <c r="D63" s="74"/>
      <c r="E63" s="56"/>
      <c r="F63" s="8"/>
      <c r="G63" s="73" t="s">
        <v>3</v>
      </c>
      <c r="H63" s="75">
        <v>1.1213200000000001</v>
      </c>
      <c r="I63" s="75"/>
      <c r="J63" s="73">
        <v>8</v>
      </c>
      <c r="K63" s="74">
        <f t="shared" si="1"/>
        <v>1026.5943953340329</v>
      </c>
      <c r="L63" s="74"/>
      <c r="M63" s="6">
        <f>IF(J63="","",(K63/J63)/LOOKUP(RIGHT($D$2,3),定数!$A$6:$A$13,定数!$B$6:$B$13))</f>
        <v>1.0693691618062844</v>
      </c>
      <c r="N63" s="56"/>
      <c r="O63" s="8"/>
      <c r="P63" s="75">
        <v>1.1222000000000001</v>
      </c>
      <c r="Q63" s="75"/>
      <c r="R63" s="76">
        <f>IF(P63="","",T63*M63*LOOKUP(RIGHT($D$2,3),定数!$A$6:$A$13,定数!$B$6:$B$13))</f>
        <v>-1129.2538348674259</v>
      </c>
      <c r="S63" s="76"/>
      <c r="T63" s="77">
        <f t="shared" si="6"/>
        <v>-8.799999999999919</v>
      </c>
      <c r="U63" s="77"/>
      <c r="V63" t="str">
        <f t="shared" si="9"/>
        <v/>
      </c>
      <c r="W63">
        <f t="shared" si="3"/>
        <v>1</v>
      </c>
      <c r="X63" s="35">
        <f t="shared" si="7"/>
        <v>104494.12464968124</v>
      </c>
      <c r="Y63" s="36">
        <f t="shared" si="8"/>
        <v>1.7557782530154387E-2</v>
      </c>
      <c r="Z63" t="str">
        <f t="shared" si="4"/>
        <v/>
      </c>
      <c r="AA63">
        <f t="shared" si="5"/>
        <v>-1129.2538348674259</v>
      </c>
    </row>
    <row r="64" spans="2:27" x14ac:dyDescent="0.15">
      <c r="B64" s="43">
        <v>56</v>
      </c>
      <c r="C64" s="74">
        <f t="shared" si="0"/>
        <v>101530.18569853586</v>
      </c>
      <c r="D64" s="74"/>
      <c r="E64" s="56"/>
      <c r="F64" s="8"/>
      <c r="G64" s="73" t="s">
        <v>3</v>
      </c>
      <c r="H64" s="75">
        <v>1.0987800000000001</v>
      </c>
      <c r="I64" s="75"/>
      <c r="J64" s="73">
        <v>26</v>
      </c>
      <c r="K64" s="74">
        <f t="shared" si="1"/>
        <v>1015.3018569853587</v>
      </c>
      <c r="L64" s="74"/>
      <c r="M64" s="6">
        <f>IF(J64="","",(K64/J64)/LOOKUP(RIGHT($D$2,3),定数!$A$6:$A$13,定数!$B$6:$B$13))</f>
        <v>0.3254172618542816</v>
      </c>
      <c r="N64" s="56"/>
      <c r="O64" s="8"/>
      <c r="P64" s="75">
        <v>1.10148</v>
      </c>
      <c r="Q64" s="75"/>
      <c r="R64" s="76">
        <f>IF(P64="","",T64*M64*LOOKUP(RIGHT($D$2,3),定数!$A$6:$A$13,定数!$B$6:$B$13))</f>
        <v>-1054.3519284078429</v>
      </c>
      <c r="S64" s="76"/>
      <c r="T64" s="77">
        <f t="shared" si="6"/>
        <v>-26.999999999999247</v>
      </c>
      <c r="U64" s="77"/>
      <c r="V64" t="str">
        <f t="shared" si="9"/>
        <v/>
      </c>
      <c r="W64">
        <f t="shared" si="3"/>
        <v>2</v>
      </c>
      <c r="X64" s="35">
        <f t="shared" si="7"/>
        <v>104494.12464968124</v>
      </c>
      <c r="Y64" s="36">
        <f t="shared" si="8"/>
        <v>2.8364646922322656E-2</v>
      </c>
      <c r="Z64" t="str">
        <f t="shared" si="4"/>
        <v/>
      </c>
      <c r="AA64">
        <f t="shared" si="5"/>
        <v>-1054.3519284078429</v>
      </c>
    </row>
    <row r="65" spans="2:27" x14ac:dyDescent="0.15">
      <c r="B65" s="43">
        <v>57</v>
      </c>
      <c r="C65" s="74">
        <f t="shared" si="0"/>
        <v>100475.83377012803</v>
      </c>
      <c r="D65" s="74"/>
      <c r="E65" s="56"/>
      <c r="F65" s="8"/>
      <c r="G65" s="73" t="s">
        <v>4</v>
      </c>
      <c r="H65" s="75">
        <v>1.1002099999999999</v>
      </c>
      <c r="I65" s="75"/>
      <c r="J65" s="73">
        <v>11</v>
      </c>
      <c r="K65" s="74">
        <f t="shared" si="1"/>
        <v>1004.7583377012803</v>
      </c>
      <c r="L65" s="74"/>
      <c r="M65" s="6">
        <f>IF(J65="","",(K65/J65)/LOOKUP(RIGHT($D$2,3),定数!$A$6:$A$13,定数!$B$6:$B$13))</f>
        <v>0.76118055886460623</v>
      </c>
      <c r="N65" s="56"/>
      <c r="O65" s="8"/>
      <c r="P65" s="75">
        <v>1.1016699999999999</v>
      </c>
      <c r="Q65" s="75"/>
      <c r="R65" s="76">
        <f>IF(P65="","",T65*M65*LOOKUP(RIGHT($D$2,3),定数!$A$6:$A$13,定数!$B$6:$B$13))</f>
        <v>1333.5883391308057</v>
      </c>
      <c r="S65" s="76"/>
      <c r="T65" s="77">
        <f t="shared" si="6"/>
        <v>14.600000000000168</v>
      </c>
      <c r="U65" s="77"/>
      <c r="V65" t="str">
        <f t="shared" si="9"/>
        <v/>
      </c>
      <c r="W65">
        <f t="shared" si="3"/>
        <v>0</v>
      </c>
      <c r="X65" s="35">
        <f t="shared" si="7"/>
        <v>104494.12464968124</v>
      </c>
      <c r="Y65" s="36">
        <f t="shared" si="8"/>
        <v>3.8454706358128865E-2</v>
      </c>
      <c r="Z65">
        <f t="shared" si="4"/>
        <v>1333.5883391308057</v>
      </c>
      <c r="AA65" t="str">
        <f t="shared" si="5"/>
        <v/>
      </c>
    </row>
    <row r="66" spans="2:27" x14ac:dyDescent="0.15">
      <c r="B66" s="43">
        <v>58</v>
      </c>
      <c r="C66" s="74">
        <f t="shared" si="0"/>
        <v>101809.42210925883</v>
      </c>
      <c r="D66" s="74"/>
      <c r="E66" s="56"/>
      <c r="F66" s="8"/>
      <c r="G66" s="73" t="s">
        <v>4</v>
      </c>
      <c r="H66" s="75">
        <v>1.1017699999999999</v>
      </c>
      <c r="I66" s="75"/>
      <c r="J66" s="73">
        <v>13</v>
      </c>
      <c r="K66" s="74">
        <f t="shared" si="1"/>
        <v>1018.0942210925883</v>
      </c>
      <c r="L66" s="74"/>
      <c r="M66" s="6">
        <f>IF(J66="","",(K66/J66)/LOOKUP(RIGHT($D$2,3),定数!$A$6:$A$13,定数!$B$6:$B$13))</f>
        <v>0.65262450070037714</v>
      </c>
      <c r="N66" s="56"/>
      <c r="O66" s="8"/>
      <c r="P66" s="75">
        <v>1.10033</v>
      </c>
      <c r="Q66" s="75"/>
      <c r="R66" s="76">
        <f>IF(P66="","",T66*M66*LOOKUP(RIGHT($D$2,3),定数!$A$6:$A$13,定数!$B$6:$B$13))</f>
        <v>-1127.7351372101623</v>
      </c>
      <c r="S66" s="76"/>
      <c r="T66" s="77">
        <f t="shared" si="6"/>
        <v>-14.399999999998858</v>
      </c>
      <c r="U66" s="77"/>
      <c r="V66" t="str">
        <f t="shared" si="9"/>
        <v/>
      </c>
      <c r="W66">
        <f t="shared" si="3"/>
        <v>1</v>
      </c>
      <c r="X66" s="35">
        <f t="shared" si="7"/>
        <v>104494.12464968124</v>
      </c>
      <c r="Y66" s="36">
        <f t="shared" si="8"/>
        <v>2.5692377915245812E-2</v>
      </c>
      <c r="Z66" t="str">
        <f t="shared" si="4"/>
        <v/>
      </c>
      <c r="AA66">
        <f t="shared" si="5"/>
        <v>-1127.7351372101623</v>
      </c>
    </row>
    <row r="67" spans="2:27" x14ac:dyDescent="0.15">
      <c r="B67" s="43">
        <v>59</v>
      </c>
      <c r="C67" s="74">
        <f t="shared" si="0"/>
        <v>100681.68697204866</v>
      </c>
      <c r="D67" s="74"/>
      <c r="E67" s="56"/>
      <c r="F67" s="8"/>
      <c r="G67" s="73" t="s">
        <v>4</v>
      </c>
      <c r="H67" s="75">
        <v>1.0892299999999999</v>
      </c>
      <c r="I67" s="75"/>
      <c r="J67" s="73">
        <v>24</v>
      </c>
      <c r="K67" s="74">
        <f t="shared" si="1"/>
        <v>1006.8168697204866</v>
      </c>
      <c r="L67" s="74"/>
      <c r="M67" s="6">
        <f>IF(J67="","",(K67/J67)/LOOKUP(RIGHT($D$2,3),定数!$A$6:$A$13,定数!$B$6:$B$13))</f>
        <v>0.34958919087516893</v>
      </c>
      <c r="N67" s="56"/>
      <c r="O67" s="8"/>
      <c r="P67" s="75">
        <v>1.08687</v>
      </c>
      <c r="Q67" s="75"/>
      <c r="R67" s="76">
        <f>IF(P67="","",T67*M67*LOOKUP(RIGHT($D$2,3),定数!$A$6:$A$13,定数!$B$6:$B$13))</f>
        <v>-990.0365885584439</v>
      </c>
      <c r="S67" s="76"/>
      <c r="T67" s="77">
        <f t="shared" si="6"/>
        <v>-23.599999999999177</v>
      </c>
      <c r="U67" s="77"/>
      <c r="V67" t="str">
        <f t="shared" si="9"/>
        <v/>
      </c>
      <c r="W67">
        <f t="shared" si="3"/>
        <v>2</v>
      </c>
      <c r="X67" s="35">
        <f t="shared" si="7"/>
        <v>104494.12464968124</v>
      </c>
      <c r="Y67" s="36">
        <f t="shared" si="8"/>
        <v>3.6484708498337626E-2</v>
      </c>
      <c r="Z67" t="str">
        <f t="shared" si="4"/>
        <v/>
      </c>
      <c r="AA67">
        <f t="shared" si="5"/>
        <v>-990.0365885584439</v>
      </c>
    </row>
    <row r="68" spans="2:27" x14ac:dyDescent="0.15">
      <c r="B68" s="43">
        <v>60</v>
      </c>
      <c r="C68" s="74">
        <f t="shared" si="0"/>
        <v>99691.650383490211</v>
      </c>
      <c r="D68" s="74"/>
      <c r="E68" s="56"/>
      <c r="F68" s="8"/>
      <c r="G68" s="73" t="s">
        <v>4</v>
      </c>
      <c r="H68" s="75">
        <v>1.0888899999999999</v>
      </c>
      <c r="I68" s="75"/>
      <c r="J68" s="73">
        <v>5</v>
      </c>
      <c r="K68" s="74">
        <f t="shared" si="1"/>
        <v>996.91650383490207</v>
      </c>
      <c r="L68" s="74"/>
      <c r="M68" s="6">
        <f>IF(J68="","",(K68/J68)/LOOKUP(RIGHT($D$2,3),定数!$A$6:$A$13,定数!$B$6:$B$13))</f>
        <v>1.6615275063915036</v>
      </c>
      <c r="N68" s="56"/>
      <c r="O68" s="8"/>
      <c r="P68" s="75">
        <v>1.0893699999999999</v>
      </c>
      <c r="Q68" s="75"/>
      <c r="R68" s="76">
        <f>IF(P68="","",T68*M68*LOOKUP(RIGHT($D$2,3),定数!$A$6:$A$13,定数!$B$6:$B$13))</f>
        <v>957.03984368157785</v>
      </c>
      <c r="S68" s="76"/>
      <c r="T68" s="77">
        <f t="shared" si="6"/>
        <v>4.8000000000003595</v>
      </c>
      <c r="U68" s="77"/>
      <c r="V68" t="str">
        <f t="shared" si="9"/>
        <v/>
      </c>
      <c r="W68">
        <f t="shared" si="3"/>
        <v>0</v>
      </c>
      <c r="X68" s="35">
        <f t="shared" si="7"/>
        <v>104494.12464968124</v>
      </c>
      <c r="Y68" s="36">
        <f t="shared" si="8"/>
        <v>4.5959275531437083E-2</v>
      </c>
      <c r="Z68">
        <f t="shared" si="4"/>
        <v>957.03984368157785</v>
      </c>
      <c r="AA68" t="str">
        <f t="shared" si="5"/>
        <v/>
      </c>
    </row>
    <row r="69" spans="2:27" x14ac:dyDescent="0.15">
      <c r="B69" s="43">
        <v>61</v>
      </c>
      <c r="C69" s="74">
        <f t="shared" si="0"/>
        <v>100648.69022717178</v>
      </c>
      <c r="D69" s="74"/>
      <c r="E69" s="56"/>
      <c r="F69" s="8"/>
      <c r="G69" s="73" t="s">
        <v>4</v>
      </c>
      <c r="H69" s="75">
        <v>1.0933200000000001</v>
      </c>
      <c r="I69" s="75"/>
      <c r="J69" s="73">
        <v>21</v>
      </c>
      <c r="K69" s="74">
        <f t="shared" si="1"/>
        <v>1006.4869022717179</v>
      </c>
      <c r="L69" s="74"/>
      <c r="M69" s="6">
        <f>IF(J69="","",(K69/J69)/LOOKUP(RIGHT($D$2,3),定数!$A$6:$A$13,定数!$B$6:$B$13))</f>
        <v>0.39939956439353885</v>
      </c>
      <c r="N69" s="53"/>
      <c r="O69" s="8"/>
      <c r="P69" s="75">
        <v>1.0962499999999999</v>
      </c>
      <c r="Q69" s="75"/>
      <c r="R69" s="76">
        <f>IF(P69="","",T69*M69*LOOKUP(RIGHT($D$2,3),定数!$A$6:$A$13,定数!$B$6:$B$13))</f>
        <v>1404.2888684076236</v>
      </c>
      <c r="S69" s="76"/>
      <c r="T69" s="77">
        <f t="shared" si="6"/>
        <v>29.299999999998771</v>
      </c>
      <c r="U69" s="77"/>
      <c r="V69" t="str">
        <f t="shared" si="9"/>
        <v/>
      </c>
      <c r="W69">
        <f t="shared" si="3"/>
        <v>0</v>
      </c>
      <c r="X69" s="35">
        <f t="shared" si="7"/>
        <v>104494.12464968124</v>
      </c>
      <c r="Y69" s="36">
        <f t="shared" si="8"/>
        <v>3.6800484576538173E-2</v>
      </c>
      <c r="Z69">
        <f t="shared" si="4"/>
        <v>1404.2888684076236</v>
      </c>
      <c r="AA69" t="str">
        <f t="shared" si="5"/>
        <v/>
      </c>
    </row>
    <row r="70" spans="2:27" x14ac:dyDescent="0.15">
      <c r="B70" s="43">
        <v>62</v>
      </c>
      <c r="C70" s="74">
        <f t="shared" si="0"/>
        <v>102052.9790955794</v>
      </c>
      <c r="D70" s="74"/>
      <c r="E70" s="53"/>
      <c r="F70" s="8"/>
      <c r="G70" s="73" t="s">
        <v>4</v>
      </c>
      <c r="H70" s="75">
        <v>1.1084700000000001</v>
      </c>
      <c r="I70" s="75"/>
      <c r="J70" s="73">
        <v>13</v>
      </c>
      <c r="K70" s="74">
        <f t="shared" si="1"/>
        <v>1020.5297909557941</v>
      </c>
      <c r="L70" s="74"/>
      <c r="M70" s="6">
        <f>IF(J70="","",(K70/J70)/LOOKUP(RIGHT($D$2,3),定数!$A$6:$A$13,定数!$B$6:$B$13))</f>
        <v>0.65418576343320134</v>
      </c>
      <c r="N70" s="53"/>
      <c r="O70" s="8"/>
      <c r="P70" s="75">
        <v>1.1102000000000001</v>
      </c>
      <c r="Q70" s="75"/>
      <c r="R70" s="76">
        <f>IF(P70="","",T70*M70*LOOKUP(RIGHT($D$2,3),定数!$A$6:$A$13,定数!$B$6:$B$13))</f>
        <v>1358.0896448873332</v>
      </c>
      <c r="S70" s="76"/>
      <c r="T70" s="77">
        <f t="shared" si="6"/>
        <v>17.300000000000093</v>
      </c>
      <c r="U70" s="77"/>
      <c r="V70" t="str">
        <f t="shared" si="9"/>
        <v/>
      </c>
      <c r="W70">
        <f t="shared" si="3"/>
        <v>0</v>
      </c>
      <c r="X70" s="35">
        <f t="shared" si="7"/>
        <v>104494.12464968124</v>
      </c>
      <c r="Y70" s="36">
        <f t="shared" si="8"/>
        <v>2.3361558004201921E-2</v>
      </c>
      <c r="Z70">
        <f t="shared" si="4"/>
        <v>1358.0896448873332</v>
      </c>
      <c r="AA70" t="str">
        <f t="shared" si="5"/>
        <v/>
      </c>
    </row>
    <row r="71" spans="2:27" x14ac:dyDescent="0.15">
      <c r="B71" s="43">
        <v>63</v>
      </c>
      <c r="C71" s="74">
        <f t="shared" si="0"/>
        <v>103411.06874046674</v>
      </c>
      <c r="D71" s="74"/>
      <c r="E71" s="53"/>
      <c r="F71" s="8"/>
      <c r="G71" s="73" t="s">
        <v>3</v>
      </c>
      <c r="H71" s="75">
        <v>1.1060300000000001</v>
      </c>
      <c r="I71" s="75"/>
      <c r="J71" s="73">
        <v>12</v>
      </c>
      <c r="K71" s="74">
        <f t="shared" si="1"/>
        <v>1034.1106874046675</v>
      </c>
      <c r="L71" s="74"/>
      <c r="M71" s="6">
        <f>IF(J71="","",(K71/J71)/LOOKUP(RIGHT($D$2,3),定数!$A$6:$A$13,定数!$B$6:$B$13))</f>
        <v>0.71813242180879688</v>
      </c>
      <c r="N71" s="53"/>
      <c r="O71" s="8"/>
      <c r="P71" s="75">
        <v>1.1044499999999999</v>
      </c>
      <c r="Q71" s="75"/>
      <c r="R71" s="76">
        <f>IF(P71="","",T71*M71*LOOKUP(RIGHT($D$2,3),定数!$A$6:$A$13,定数!$B$6:$B$13))</f>
        <v>1361.5790717495968</v>
      </c>
      <c r="S71" s="76"/>
      <c r="T71" s="77">
        <f t="shared" si="6"/>
        <v>15.800000000001369</v>
      </c>
      <c r="U71" s="77"/>
      <c r="V71" t="str">
        <f t="shared" si="9"/>
        <v/>
      </c>
      <c r="W71">
        <f t="shared" si="3"/>
        <v>0</v>
      </c>
      <c r="X71" s="35">
        <f t="shared" si="7"/>
        <v>104494.12464968124</v>
      </c>
      <c r="Y71" s="36">
        <f t="shared" si="8"/>
        <v>1.0364754122257791E-2</v>
      </c>
      <c r="Z71">
        <f t="shared" si="4"/>
        <v>1361.5790717495968</v>
      </c>
      <c r="AA71" t="str">
        <f t="shared" si="5"/>
        <v/>
      </c>
    </row>
    <row r="72" spans="2:27" x14ac:dyDescent="0.15">
      <c r="B72" s="43">
        <v>64</v>
      </c>
      <c r="C72" s="74">
        <f t="shared" si="0"/>
        <v>104772.64781221634</v>
      </c>
      <c r="D72" s="74"/>
      <c r="E72" s="53"/>
      <c r="F72" s="8"/>
      <c r="G72" s="73" t="s">
        <v>3</v>
      </c>
      <c r="H72" s="75">
        <v>1.09158</v>
      </c>
      <c r="I72" s="75"/>
      <c r="J72" s="73">
        <v>31</v>
      </c>
      <c r="K72" s="74">
        <f t="shared" si="1"/>
        <v>1047.7264781221634</v>
      </c>
      <c r="L72" s="74"/>
      <c r="M72" s="6">
        <f>IF(J72="","",(K72/J72)/LOOKUP(RIGHT($D$2,3),定数!$A$6:$A$13,定数!$B$6:$B$13))</f>
        <v>0.28164690272101167</v>
      </c>
      <c r="N72" s="53"/>
      <c r="O72" s="8"/>
      <c r="P72" s="75">
        <v>1.08725</v>
      </c>
      <c r="Q72" s="75"/>
      <c r="R72" s="76">
        <f>IF(P72="","",T72*M72*LOOKUP(RIGHT($D$2,3),定数!$A$6:$A$13,定数!$B$6:$B$13))</f>
        <v>1463.4373065383579</v>
      </c>
      <c r="S72" s="76"/>
      <c r="T72" s="77">
        <f t="shared" si="6"/>
        <v>43.29999999999945</v>
      </c>
      <c r="U72" s="77"/>
      <c r="V72" t="str">
        <f t="shared" si="9"/>
        <v/>
      </c>
      <c r="W72">
        <f t="shared" si="3"/>
        <v>0</v>
      </c>
      <c r="X72" s="35">
        <f t="shared" si="7"/>
        <v>104772.64781221634</v>
      </c>
      <c r="Y72" s="36">
        <f t="shared" si="8"/>
        <v>0</v>
      </c>
      <c r="Z72">
        <f t="shared" si="4"/>
        <v>1463.4373065383579</v>
      </c>
      <c r="AA72" t="str">
        <f t="shared" si="5"/>
        <v/>
      </c>
    </row>
    <row r="73" spans="2:27" x14ac:dyDescent="0.15">
      <c r="B73" s="43">
        <v>65</v>
      </c>
      <c r="C73" s="74">
        <f t="shared" si="0"/>
        <v>106236.08511875469</v>
      </c>
      <c r="D73" s="74"/>
      <c r="E73" s="53"/>
      <c r="F73" s="8"/>
      <c r="G73" s="73" t="s">
        <v>3</v>
      </c>
      <c r="H73" s="75">
        <v>1.0863499999999999</v>
      </c>
      <c r="I73" s="75"/>
      <c r="J73" s="73">
        <v>42</v>
      </c>
      <c r="K73" s="74">
        <f t="shared" si="1"/>
        <v>1062.360851187547</v>
      </c>
      <c r="L73" s="74"/>
      <c r="M73" s="6">
        <f>IF(J73="","",(K73/J73)/LOOKUP(RIGHT($D$2,3),定数!$A$6:$A$13,定数!$B$6:$B$13))</f>
        <v>0.21078588317213234</v>
      </c>
      <c r="N73" s="53"/>
      <c r="O73" s="8"/>
      <c r="P73" s="75">
        <v>1.0802499999999999</v>
      </c>
      <c r="Q73" s="75"/>
      <c r="R73" s="76">
        <f>IF(P73="","",T73*M73*LOOKUP(RIGHT($D$2,3),定数!$A$6:$A$13,定数!$B$6:$B$13))</f>
        <v>1542.9526648200072</v>
      </c>
      <c r="S73" s="76"/>
      <c r="T73" s="77">
        <f t="shared" si="6"/>
        <v>60.999999999999943</v>
      </c>
      <c r="U73" s="77"/>
      <c r="V73" t="str">
        <f t="shared" si="9"/>
        <v/>
      </c>
      <c r="W73">
        <f t="shared" si="3"/>
        <v>0</v>
      </c>
      <c r="X73" s="35">
        <f t="shared" si="7"/>
        <v>106236.08511875469</v>
      </c>
      <c r="Y73" s="36">
        <f t="shared" si="8"/>
        <v>0</v>
      </c>
      <c r="Z73">
        <f t="shared" si="4"/>
        <v>1542.9526648200072</v>
      </c>
      <c r="AA73" t="str">
        <f t="shared" si="5"/>
        <v/>
      </c>
    </row>
    <row r="74" spans="2:27" x14ac:dyDescent="0.15">
      <c r="B74" s="43">
        <v>66</v>
      </c>
      <c r="C74" s="74">
        <f t="shared" ref="C74:C108" si="10">IF(R73="","",C73+R73)</f>
        <v>107779.03778357471</v>
      </c>
      <c r="D74" s="74"/>
      <c r="E74" s="53"/>
      <c r="F74" s="8"/>
      <c r="G74" s="73" t="s">
        <v>3</v>
      </c>
      <c r="H74" s="75">
        <v>1.0844800000000001</v>
      </c>
      <c r="I74" s="75"/>
      <c r="J74" s="73">
        <v>15</v>
      </c>
      <c r="K74" s="74">
        <f t="shared" ref="K74:K108" si="11">IF(J74="","",C74*0.01)</f>
        <v>1077.790377835747</v>
      </c>
      <c r="L74" s="74"/>
      <c r="M74" s="6">
        <f>IF(J74="","",(K74/J74)/LOOKUP(RIGHT($D$2,3),定数!$A$6:$A$13,定数!$B$6:$B$13))</f>
        <v>0.59877243213097064</v>
      </c>
      <c r="N74" s="53"/>
      <c r="O74" s="8"/>
      <c r="P74" s="75">
        <v>1.0824499999999999</v>
      </c>
      <c r="Q74" s="75"/>
      <c r="R74" s="76">
        <f>IF(P74="","",T74*M74*LOOKUP(RIGHT($D$2,3),定数!$A$6:$A$13,定数!$B$6:$B$13))</f>
        <v>1458.609644671187</v>
      </c>
      <c r="S74" s="76"/>
      <c r="T74" s="77">
        <f t="shared" si="6"/>
        <v>20.300000000001983</v>
      </c>
      <c r="U74" s="77"/>
      <c r="V74" t="str">
        <f t="shared" si="9"/>
        <v/>
      </c>
      <c r="W74">
        <f t="shared" si="9"/>
        <v>0</v>
      </c>
      <c r="X74" s="35">
        <f t="shared" si="7"/>
        <v>107779.03778357471</v>
      </c>
      <c r="Y74" s="36">
        <f t="shared" si="8"/>
        <v>0</v>
      </c>
      <c r="Z74">
        <f t="shared" ref="Z74:Z108" si="12">IF(R74&gt;0,R74,"")</f>
        <v>1458.609644671187</v>
      </c>
      <c r="AA74" t="str">
        <f t="shared" ref="AA74:AA108" si="13">IF(R74&lt;0,R74,"")</f>
        <v/>
      </c>
    </row>
    <row r="75" spans="2:27" x14ac:dyDescent="0.15">
      <c r="B75" s="43">
        <v>67</v>
      </c>
      <c r="C75" s="74">
        <f t="shared" si="10"/>
        <v>109237.64742824589</v>
      </c>
      <c r="D75" s="74"/>
      <c r="E75" s="53"/>
      <c r="F75" s="8"/>
      <c r="G75" s="73" t="s">
        <v>3</v>
      </c>
      <c r="H75" s="75">
        <v>1.0758300000000001</v>
      </c>
      <c r="I75" s="75"/>
      <c r="J75" s="73">
        <v>26</v>
      </c>
      <c r="K75" s="74">
        <f t="shared" si="11"/>
        <v>1092.376474282459</v>
      </c>
      <c r="L75" s="74"/>
      <c r="M75" s="6">
        <f>IF(J75="","",(K75/J75)/LOOKUP(RIGHT($D$2,3),定数!$A$6:$A$13,定数!$B$6:$B$13))</f>
        <v>0.35012066483412146</v>
      </c>
      <c r="N75" s="53"/>
      <c r="O75" s="8"/>
      <c r="P75" s="75">
        <v>1.07206</v>
      </c>
      <c r="Q75" s="75"/>
      <c r="R75" s="76">
        <f>IF(P75="","",T75*M75*LOOKUP(RIGHT($D$2,3),定数!$A$6:$A$13,定数!$B$6:$B$13))</f>
        <v>1583.9458877095872</v>
      </c>
      <c r="S75" s="76"/>
      <c r="T75" s="77">
        <f t="shared" si="6"/>
        <v>37.700000000000514</v>
      </c>
      <c r="U75" s="77"/>
      <c r="V75" t="str">
        <f t="shared" ref="V75:W90" si="14">IF(S75&lt;&gt;"",IF(S75&lt;0,1+V74,0),"")</f>
        <v/>
      </c>
      <c r="W75">
        <f t="shared" si="14"/>
        <v>0</v>
      </c>
      <c r="X75" s="35">
        <f t="shared" si="7"/>
        <v>109237.64742824589</v>
      </c>
      <c r="Y75" s="36">
        <f t="shared" si="8"/>
        <v>0</v>
      </c>
      <c r="Z75">
        <f t="shared" si="12"/>
        <v>1583.9458877095872</v>
      </c>
      <c r="AA75" t="str">
        <f t="shared" si="13"/>
        <v/>
      </c>
    </row>
    <row r="76" spans="2:27" x14ac:dyDescent="0.15">
      <c r="B76" s="43">
        <v>68</v>
      </c>
      <c r="C76" s="74">
        <f t="shared" si="10"/>
        <v>110821.59331595548</v>
      </c>
      <c r="D76" s="74"/>
      <c r="E76" s="53"/>
      <c r="F76" s="8"/>
      <c r="G76" s="73" t="s">
        <v>3</v>
      </c>
      <c r="H76" s="75">
        <v>1.06924</v>
      </c>
      <c r="I76" s="75"/>
      <c r="J76" s="73">
        <v>22</v>
      </c>
      <c r="K76" s="74">
        <f t="shared" si="11"/>
        <v>1108.2159331595549</v>
      </c>
      <c r="L76" s="74"/>
      <c r="M76" s="6">
        <f>IF(J76="","",(K76/J76)/LOOKUP(RIGHT($D$2,3),定数!$A$6:$A$13,定数!$B$6:$B$13))</f>
        <v>0.4197787625604375</v>
      </c>
      <c r="N76" s="53"/>
      <c r="O76" s="8"/>
      <c r="P76" s="75">
        <v>1.07151</v>
      </c>
      <c r="Q76" s="75"/>
      <c r="R76" s="76">
        <f>IF(P76="","",T76*M76*LOOKUP(RIGHT($D$2,3),定数!$A$6:$A$13,定数!$B$6:$B$13))</f>
        <v>-1143.4773492146289</v>
      </c>
      <c r="S76" s="76"/>
      <c r="T76" s="77">
        <f t="shared" ref="T76:T108" si="15">IF(P76="","",IF(G76="買",(P76-H76),(H76-P76))*IF(RIGHT($D$2,3)="JPY",100,10000))</f>
        <v>-22.699999999999942</v>
      </c>
      <c r="U76" s="77"/>
      <c r="V76" t="str">
        <f t="shared" si="14"/>
        <v/>
      </c>
      <c r="W76">
        <f t="shared" si="14"/>
        <v>1</v>
      </c>
      <c r="X76" s="35">
        <f t="shared" ref="X76:X108" si="16">IF(C76&lt;&gt;"",MAX(X75,C76),"")</f>
        <v>110821.59331595548</v>
      </c>
      <c r="Y76" s="36">
        <f t="shared" ref="Y76:Y108" si="17">IF(X76&lt;&gt;"",1-(C76/X76),"")</f>
        <v>0</v>
      </c>
      <c r="Z76" t="str">
        <f t="shared" si="12"/>
        <v/>
      </c>
      <c r="AA76">
        <f t="shared" si="13"/>
        <v>-1143.4773492146289</v>
      </c>
    </row>
    <row r="77" spans="2:27" x14ac:dyDescent="0.15">
      <c r="B77" s="43">
        <v>69</v>
      </c>
      <c r="C77" s="74">
        <f t="shared" si="10"/>
        <v>109678.11596674085</v>
      </c>
      <c r="D77" s="74"/>
      <c r="E77" s="53"/>
      <c r="F77" s="8"/>
      <c r="G77" s="73" t="s">
        <v>4</v>
      </c>
      <c r="H77" s="75">
        <v>1.0637799999999999</v>
      </c>
      <c r="I77" s="75"/>
      <c r="J77" s="73">
        <v>20</v>
      </c>
      <c r="K77" s="74">
        <f t="shared" si="11"/>
        <v>1096.7811596674085</v>
      </c>
      <c r="L77" s="74"/>
      <c r="M77" s="6">
        <f>IF(J77="","",(K77/J77)/LOOKUP(RIGHT($D$2,3),定数!$A$6:$A$13,定数!$B$6:$B$13))</f>
        <v>0.45699214986142017</v>
      </c>
      <c r="N77" s="53"/>
      <c r="O77" s="8"/>
      <c r="P77" s="75">
        <v>1.06165</v>
      </c>
      <c r="Q77" s="75"/>
      <c r="R77" s="76">
        <f>IF(P77="","",T77*M77*LOOKUP(RIGHT($D$2,3),定数!$A$6:$A$13,定数!$B$6:$B$13))</f>
        <v>-1168.0719350457709</v>
      </c>
      <c r="S77" s="76"/>
      <c r="T77" s="77">
        <f t="shared" si="15"/>
        <v>-21.299999999999653</v>
      </c>
      <c r="U77" s="77"/>
      <c r="V77" t="str">
        <f t="shared" si="14"/>
        <v/>
      </c>
      <c r="W77">
        <f t="shared" si="14"/>
        <v>2</v>
      </c>
      <c r="X77" s="35">
        <f t="shared" si="16"/>
        <v>110821.59331595548</v>
      </c>
      <c r="Y77" s="36">
        <f t="shared" si="17"/>
        <v>1.0318181818181893E-2</v>
      </c>
      <c r="Z77" t="str">
        <f t="shared" si="12"/>
        <v/>
      </c>
      <c r="AA77">
        <f t="shared" si="13"/>
        <v>-1168.0719350457709</v>
      </c>
    </row>
    <row r="78" spans="2:27" x14ac:dyDescent="0.15">
      <c r="B78" s="43">
        <v>70</v>
      </c>
      <c r="C78" s="74">
        <f t="shared" si="10"/>
        <v>108510.04403169508</v>
      </c>
      <c r="D78" s="74"/>
      <c r="E78" s="53"/>
      <c r="F78" s="8"/>
      <c r="G78" s="73" t="s">
        <v>3</v>
      </c>
      <c r="H78" s="75">
        <v>1.0623800000000001</v>
      </c>
      <c r="I78" s="75"/>
      <c r="J78" s="73">
        <v>48</v>
      </c>
      <c r="K78" s="74">
        <f t="shared" si="11"/>
        <v>1085.1004403169509</v>
      </c>
      <c r="L78" s="74"/>
      <c r="M78" s="6">
        <f>IF(J78="","",(K78/J78)/LOOKUP(RIGHT($D$2,3),定数!$A$6:$A$13,定数!$B$6:$B$13))</f>
        <v>0.18838549311058175</v>
      </c>
      <c r="N78" s="53"/>
      <c r="O78" s="8"/>
      <c r="P78" s="75">
        <v>1.06725</v>
      </c>
      <c r="Q78" s="75"/>
      <c r="R78" s="76">
        <f>IF(P78="","",T78*M78*LOOKUP(RIGHT($D$2,3),定数!$A$6:$A$13,定数!$B$6:$B$13))</f>
        <v>-1100.9248217382237</v>
      </c>
      <c r="S78" s="76"/>
      <c r="T78" s="77">
        <f t="shared" si="15"/>
        <v>-48.699999999999299</v>
      </c>
      <c r="U78" s="77"/>
      <c r="V78" t="str">
        <f t="shared" si="14"/>
        <v/>
      </c>
      <c r="W78">
        <f t="shared" si="14"/>
        <v>3</v>
      </c>
      <c r="X78" s="35">
        <f t="shared" si="16"/>
        <v>110821.59331595548</v>
      </c>
      <c r="Y78" s="36">
        <f t="shared" si="17"/>
        <v>2.0858293181817977E-2</v>
      </c>
      <c r="Z78" t="str">
        <f t="shared" si="12"/>
        <v/>
      </c>
      <c r="AA78">
        <f t="shared" si="13"/>
        <v>-1100.9248217382237</v>
      </c>
    </row>
    <row r="79" spans="2:27" x14ac:dyDescent="0.15">
      <c r="B79" s="43">
        <v>71</v>
      </c>
      <c r="C79" s="74">
        <f t="shared" si="10"/>
        <v>107409.11920995686</v>
      </c>
      <c r="D79" s="74"/>
      <c r="E79" s="53"/>
      <c r="F79" s="8"/>
      <c r="G79" s="73" t="s">
        <v>3</v>
      </c>
      <c r="H79" s="75">
        <v>1.0722</v>
      </c>
      <c r="I79" s="75"/>
      <c r="J79" s="73">
        <v>27</v>
      </c>
      <c r="K79" s="74">
        <f t="shared" si="11"/>
        <v>1074.0911920995686</v>
      </c>
      <c r="L79" s="74"/>
      <c r="M79" s="6">
        <f>IF(J79="","",(K79/J79)/LOOKUP(RIGHT($D$2,3),定数!$A$6:$A$13,定数!$B$6:$B$13))</f>
        <v>0.3315096271912249</v>
      </c>
      <c r="N79" s="53"/>
      <c r="O79" s="8"/>
      <c r="P79" s="75">
        <v>1.07501</v>
      </c>
      <c r="Q79" s="75"/>
      <c r="R79" s="76">
        <f>IF(P79="","",T79*M79*LOOKUP(RIGHT($D$2,3),定数!$A$6:$A$13,定数!$B$6:$B$13))</f>
        <v>-1117.8504628888022</v>
      </c>
      <c r="S79" s="76"/>
      <c r="T79" s="77">
        <f t="shared" si="15"/>
        <v>-28.099999999999792</v>
      </c>
      <c r="U79" s="77"/>
      <c r="V79" t="str">
        <f t="shared" si="14"/>
        <v/>
      </c>
      <c r="W79">
        <f t="shared" si="14"/>
        <v>4</v>
      </c>
      <c r="X79" s="35">
        <f t="shared" si="16"/>
        <v>110821.59331595548</v>
      </c>
      <c r="Y79" s="36">
        <f t="shared" si="17"/>
        <v>3.0792501748910683E-2</v>
      </c>
      <c r="Z79" t="str">
        <f t="shared" si="12"/>
        <v/>
      </c>
      <c r="AA79">
        <f t="shared" si="13"/>
        <v>-1117.8504628888022</v>
      </c>
    </row>
    <row r="80" spans="2:27" x14ac:dyDescent="0.15">
      <c r="B80" s="43">
        <v>72</v>
      </c>
      <c r="C80" s="74">
        <f t="shared" si="10"/>
        <v>106291.26874706805</v>
      </c>
      <c r="D80" s="74"/>
      <c r="E80" s="53"/>
      <c r="F80" s="8"/>
      <c r="G80" s="73" t="s">
        <v>3</v>
      </c>
      <c r="H80" s="75">
        <v>1.07118</v>
      </c>
      <c r="I80" s="75"/>
      <c r="J80" s="73">
        <v>15</v>
      </c>
      <c r="K80" s="74">
        <f t="shared" si="11"/>
        <v>1062.9126874706806</v>
      </c>
      <c r="L80" s="74"/>
      <c r="M80" s="6">
        <f>IF(J80="","",(K80/J80)/LOOKUP(RIGHT($D$2,3),定数!$A$6:$A$13,定数!$B$6:$B$13))</f>
        <v>0.59050704859482261</v>
      </c>
      <c r="N80" s="53"/>
      <c r="O80" s="8"/>
      <c r="P80" s="75">
        <v>1.0727800000000001</v>
      </c>
      <c r="Q80" s="75"/>
      <c r="R80" s="76">
        <f>IF(P80="","",T80*M80*LOOKUP(RIGHT($D$2,3),定数!$A$6:$A$13,定数!$B$6:$B$13))</f>
        <v>-1133.7735333020919</v>
      </c>
      <c r="S80" s="76"/>
      <c r="T80" s="77">
        <f t="shared" si="15"/>
        <v>-16.000000000000458</v>
      </c>
      <c r="U80" s="77"/>
      <c r="V80" t="str">
        <f t="shared" si="14"/>
        <v/>
      </c>
      <c r="W80">
        <f t="shared" si="14"/>
        <v>5</v>
      </c>
      <c r="X80" s="35">
        <f t="shared" si="16"/>
        <v>110821.59331595548</v>
      </c>
      <c r="Y80" s="36">
        <f t="shared" si="17"/>
        <v>4.0879439045523824E-2</v>
      </c>
      <c r="Z80" t="str">
        <f t="shared" si="12"/>
        <v/>
      </c>
      <c r="AA80">
        <f t="shared" si="13"/>
        <v>-1133.7735333020919</v>
      </c>
    </row>
    <row r="81" spans="2:27" x14ac:dyDescent="0.15">
      <c r="B81" s="43">
        <v>73</v>
      </c>
      <c r="C81" s="74">
        <f t="shared" si="10"/>
        <v>105157.49521376596</v>
      </c>
      <c r="D81" s="74"/>
      <c r="E81" s="53"/>
      <c r="F81" s="8"/>
      <c r="G81" s="73" t="s">
        <v>4</v>
      </c>
      <c r="H81" s="75">
        <v>1.0609299999999999</v>
      </c>
      <c r="I81" s="75"/>
      <c r="J81" s="73">
        <v>19</v>
      </c>
      <c r="K81" s="74">
        <f t="shared" si="11"/>
        <v>1051.5749521376597</v>
      </c>
      <c r="L81" s="74"/>
      <c r="M81" s="6">
        <f>IF(J81="","",(K81/J81)/LOOKUP(RIGHT($D$2,3),定数!$A$6:$A$13,定数!$B$6:$B$13))</f>
        <v>0.46121708427090341</v>
      </c>
      <c r="N81" s="53"/>
      <c r="O81" s="8"/>
      <c r="P81" s="75">
        <v>1.06349</v>
      </c>
      <c r="Q81" s="75"/>
      <c r="R81" s="76">
        <f>IF(P81="","",T81*M81*LOOKUP(RIGHT($D$2,3),定数!$A$6:$A$13,定数!$B$6:$B$13))</f>
        <v>1416.8588828802804</v>
      </c>
      <c r="S81" s="76"/>
      <c r="T81" s="77">
        <f t="shared" si="15"/>
        <v>25.600000000001177</v>
      </c>
      <c r="U81" s="77"/>
      <c r="V81" t="str">
        <f t="shared" si="14"/>
        <v/>
      </c>
      <c r="W81">
        <f t="shared" si="14"/>
        <v>0</v>
      </c>
      <c r="X81" s="35">
        <f t="shared" si="16"/>
        <v>110821.59331595548</v>
      </c>
      <c r="Y81" s="36">
        <f t="shared" si="17"/>
        <v>5.1110058362371924E-2</v>
      </c>
      <c r="Z81">
        <f t="shared" si="12"/>
        <v>1416.8588828802804</v>
      </c>
      <c r="AA81" t="str">
        <f t="shared" si="13"/>
        <v/>
      </c>
    </row>
    <row r="82" spans="2:27" x14ac:dyDescent="0.15">
      <c r="B82" s="43">
        <v>74</v>
      </c>
      <c r="C82" s="74">
        <f t="shared" si="10"/>
        <v>106574.35409664623</v>
      </c>
      <c r="D82" s="74"/>
      <c r="E82" s="53"/>
      <c r="F82" s="8"/>
      <c r="G82" s="73" t="s">
        <v>3</v>
      </c>
      <c r="H82" s="75">
        <v>1.0619099999999999</v>
      </c>
      <c r="I82" s="75"/>
      <c r="J82" s="73">
        <v>11</v>
      </c>
      <c r="K82" s="74">
        <f t="shared" si="11"/>
        <v>1065.7435409664624</v>
      </c>
      <c r="L82" s="74"/>
      <c r="M82" s="6">
        <f>IF(J82="","",(K82/J82)/LOOKUP(RIGHT($D$2,3),定数!$A$6:$A$13,定数!$B$6:$B$13))</f>
        <v>0.80738147042913821</v>
      </c>
      <c r="N82" s="53"/>
      <c r="O82" s="8"/>
      <c r="P82" s="75">
        <v>1.06308</v>
      </c>
      <c r="Q82" s="75"/>
      <c r="R82" s="76">
        <f>IF(P82="","",T82*M82*LOOKUP(RIGHT($D$2,3),定数!$A$6:$A$13,定数!$B$6:$B$13))</f>
        <v>-1133.5635844826218</v>
      </c>
      <c r="S82" s="76"/>
      <c r="T82" s="77">
        <f t="shared" si="15"/>
        <v>-11.700000000001154</v>
      </c>
      <c r="U82" s="77"/>
      <c r="V82" t="str">
        <f t="shared" si="14"/>
        <v/>
      </c>
      <c r="W82">
        <f t="shared" si="14"/>
        <v>1</v>
      </c>
      <c r="X82" s="35">
        <f t="shared" si="16"/>
        <v>110821.59331595548</v>
      </c>
      <c r="Y82" s="36">
        <f t="shared" si="17"/>
        <v>3.8325014938201174E-2</v>
      </c>
      <c r="Z82" t="str">
        <f t="shared" si="12"/>
        <v/>
      </c>
      <c r="AA82">
        <f t="shared" si="13"/>
        <v>-1133.5635844826218</v>
      </c>
    </row>
    <row r="83" spans="2:27" x14ac:dyDescent="0.15">
      <c r="B83" s="43">
        <v>75</v>
      </c>
      <c r="C83" s="74">
        <f t="shared" si="10"/>
        <v>105440.79051216361</v>
      </c>
      <c r="D83" s="74"/>
      <c r="E83" s="43"/>
      <c r="F83" s="8"/>
      <c r="G83" s="73" t="s">
        <v>4</v>
      </c>
      <c r="H83" s="75">
        <v>1.0468500000000001</v>
      </c>
      <c r="I83" s="75"/>
      <c r="J83" s="73">
        <v>13</v>
      </c>
      <c r="K83" s="74">
        <f t="shared" si="11"/>
        <v>1054.4079051216361</v>
      </c>
      <c r="L83" s="74"/>
      <c r="M83" s="6">
        <f>IF(J83="","",(K83/J83)/LOOKUP(RIGHT($D$2,3),定数!$A$6:$A$13,定数!$B$6:$B$13))</f>
        <v>0.67590250328309998</v>
      </c>
      <c r="N83" s="53"/>
      <c r="O83" s="8"/>
      <c r="P83" s="75">
        <v>1.04549</v>
      </c>
      <c r="Q83" s="75"/>
      <c r="R83" s="76">
        <f>IF(P83="","",T83*M83*LOOKUP(RIGHT($D$2,3),定数!$A$6:$A$13,定数!$B$6:$B$13))</f>
        <v>-1103.0728853580417</v>
      </c>
      <c r="S83" s="76"/>
      <c r="T83" s="77">
        <f t="shared" si="15"/>
        <v>-13.600000000000279</v>
      </c>
      <c r="U83" s="77"/>
      <c r="V83" t="str">
        <f t="shared" si="14"/>
        <v/>
      </c>
      <c r="W83">
        <f t="shared" si="14"/>
        <v>2</v>
      </c>
      <c r="X83" s="35">
        <f t="shared" si="16"/>
        <v>110821.59331595548</v>
      </c>
      <c r="Y83" s="36">
        <f t="shared" si="17"/>
        <v>4.8553739779313987E-2</v>
      </c>
      <c r="Z83" t="str">
        <f t="shared" si="12"/>
        <v/>
      </c>
      <c r="AA83">
        <f t="shared" si="13"/>
        <v>-1103.0728853580417</v>
      </c>
    </row>
    <row r="84" spans="2:27" x14ac:dyDescent="0.15">
      <c r="B84" s="43">
        <v>76</v>
      </c>
      <c r="C84" s="74">
        <f t="shared" si="10"/>
        <v>104337.71762680558</v>
      </c>
      <c r="D84" s="74"/>
      <c r="E84" s="43"/>
      <c r="F84" s="8"/>
      <c r="G84" s="73" t="s">
        <v>3</v>
      </c>
      <c r="H84" s="75">
        <v>1.0426800000000001</v>
      </c>
      <c r="I84" s="75"/>
      <c r="J84" s="73">
        <v>25</v>
      </c>
      <c r="K84" s="74">
        <f t="shared" si="11"/>
        <v>1043.3771762680558</v>
      </c>
      <c r="L84" s="74"/>
      <c r="M84" s="6">
        <f>IF(J84="","",(K84/J84)/LOOKUP(RIGHT($D$2,3),定数!$A$6:$A$13,定数!$B$6:$B$13))</f>
        <v>0.34779239208935192</v>
      </c>
      <c r="N84" s="53"/>
      <c r="O84" s="8"/>
      <c r="P84" s="75">
        <v>1.04525</v>
      </c>
      <c r="Q84" s="75"/>
      <c r="R84" s="76">
        <f>IF(P84="","",T84*M84*LOOKUP(RIGHT($D$2,3),定数!$A$6:$A$13,定数!$B$6:$B$13))</f>
        <v>-1072.5917372035451</v>
      </c>
      <c r="S84" s="76"/>
      <c r="T84" s="77">
        <f t="shared" si="15"/>
        <v>-25.699999999999612</v>
      </c>
      <c r="U84" s="77"/>
      <c r="V84" t="str">
        <f t="shared" si="14"/>
        <v/>
      </c>
      <c r="W84">
        <f t="shared" si="14"/>
        <v>3</v>
      </c>
      <c r="X84" s="35">
        <f t="shared" si="16"/>
        <v>110821.59331595548</v>
      </c>
      <c r="Y84" s="36">
        <f t="shared" si="17"/>
        <v>5.8507331424699882E-2</v>
      </c>
      <c r="Z84" t="str">
        <f t="shared" si="12"/>
        <v/>
      </c>
      <c r="AA84">
        <f t="shared" si="13"/>
        <v>-1072.5917372035451</v>
      </c>
    </row>
    <row r="85" spans="2:27" x14ac:dyDescent="0.15">
      <c r="B85" s="43">
        <v>77</v>
      </c>
      <c r="C85" s="74">
        <f t="shared" si="10"/>
        <v>103265.12588960203</v>
      </c>
      <c r="D85" s="74"/>
      <c r="E85" s="43"/>
      <c r="F85" s="8"/>
      <c r="G85" s="73" t="s">
        <v>4</v>
      </c>
      <c r="H85" s="75">
        <v>1.0429900000000001</v>
      </c>
      <c r="I85" s="75"/>
      <c r="J85" s="73">
        <v>11</v>
      </c>
      <c r="K85" s="74">
        <f t="shared" si="11"/>
        <v>1032.6512588960204</v>
      </c>
      <c r="L85" s="74"/>
      <c r="M85" s="6">
        <f>IF(J85="","",(K85/J85)/LOOKUP(RIGHT($D$2,3),定数!$A$6:$A$13,定数!$B$6:$B$13))</f>
        <v>0.78231155976971245</v>
      </c>
      <c r="N85" s="53"/>
      <c r="O85" s="8"/>
      <c r="P85" s="75">
        <v>1.0443499999999999</v>
      </c>
      <c r="Q85" s="75"/>
      <c r="R85" s="76">
        <f>IF(P85="","",T85*M85*LOOKUP(RIGHT($D$2,3),定数!$A$6:$A$13,定数!$B$6:$B$13))</f>
        <v>1276.7324655439884</v>
      </c>
      <c r="S85" s="76"/>
      <c r="T85" s="77">
        <f t="shared" si="15"/>
        <v>13.599999999998058</v>
      </c>
      <c r="U85" s="77"/>
      <c r="V85" t="str">
        <f t="shared" si="14"/>
        <v/>
      </c>
      <c r="W85">
        <f t="shared" si="14"/>
        <v>0</v>
      </c>
      <c r="X85" s="35">
        <f t="shared" si="16"/>
        <v>110821.59331595548</v>
      </c>
      <c r="Y85" s="36">
        <f t="shared" si="17"/>
        <v>6.8185876057653805E-2</v>
      </c>
      <c r="Z85">
        <f t="shared" si="12"/>
        <v>1276.7324655439884</v>
      </c>
      <c r="AA85" t="str">
        <f t="shared" si="13"/>
        <v/>
      </c>
    </row>
    <row r="86" spans="2:27" x14ac:dyDescent="0.15">
      <c r="B86" s="43">
        <v>78</v>
      </c>
      <c r="C86" s="74">
        <f t="shared" si="10"/>
        <v>104541.85835514602</v>
      </c>
      <c r="D86" s="74"/>
      <c r="E86" s="72"/>
      <c r="F86" s="8"/>
      <c r="G86" s="73" t="s">
        <v>4</v>
      </c>
      <c r="H86" s="75">
        <v>1.0553699999999999</v>
      </c>
      <c r="I86" s="75"/>
      <c r="J86" s="73">
        <v>39</v>
      </c>
      <c r="K86" s="74">
        <f t="shared" si="11"/>
        <v>1045.4185835514602</v>
      </c>
      <c r="L86" s="74"/>
      <c r="M86" s="6">
        <f>IF(J86="","",(K86/J86)/LOOKUP(RIGHT($D$2,3),定数!$A$6:$A$13,定数!$B$6:$B$13))</f>
        <v>0.22338003922039745</v>
      </c>
      <c r="N86" s="72"/>
      <c r="O86" s="8"/>
      <c r="P86" s="75">
        <v>1.0523800000000001</v>
      </c>
      <c r="Q86" s="75"/>
      <c r="R86" s="76">
        <f>IF(P86="","",T86*M86*LOOKUP(RIGHT($D$2,3),定数!$A$6:$A$13,定数!$B$6:$B$13))</f>
        <v>-801.48758072273949</v>
      </c>
      <c r="S86" s="76"/>
      <c r="T86" s="77">
        <f t="shared" si="15"/>
        <v>-29.899999999998261</v>
      </c>
      <c r="U86" s="77"/>
      <c r="V86" t="str">
        <f t="shared" si="14"/>
        <v/>
      </c>
      <c r="W86">
        <f t="shared" si="14"/>
        <v>1</v>
      </c>
      <c r="X86" s="35">
        <f t="shared" si="16"/>
        <v>110821.59331595548</v>
      </c>
      <c r="Y86" s="36">
        <f t="shared" si="17"/>
        <v>5.6665265070731885E-2</v>
      </c>
      <c r="Z86" t="str">
        <f t="shared" si="12"/>
        <v/>
      </c>
      <c r="AA86">
        <f t="shared" si="13"/>
        <v>-801.48758072273949</v>
      </c>
    </row>
    <row r="87" spans="2:27" x14ac:dyDescent="0.15">
      <c r="B87" s="43">
        <v>79</v>
      </c>
      <c r="C87" s="74">
        <f t="shared" si="10"/>
        <v>103740.37077442328</v>
      </c>
      <c r="D87" s="74"/>
      <c r="E87" s="73">
        <v>2017</v>
      </c>
      <c r="F87" s="8">
        <v>43832</v>
      </c>
      <c r="G87" s="73" t="s">
        <v>3</v>
      </c>
      <c r="H87" s="75">
        <v>1.0510900000000001</v>
      </c>
      <c r="I87" s="75"/>
      <c r="J87" s="73">
        <v>13</v>
      </c>
      <c r="K87" s="74">
        <f t="shared" si="11"/>
        <v>1037.4037077442329</v>
      </c>
      <c r="L87" s="74"/>
      <c r="M87" s="6">
        <f>IF(J87="","",(K87/J87)/LOOKUP(RIGHT($D$2,3),定数!$A$6:$A$13,定数!$B$6:$B$13))</f>
        <v>0.66500237675912355</v>
      </c>
      <c r="N87" s="53"/>
      <c r="O87" s="8"/>
      <c r="P87" s="75">
        <v>1.0494699999999999</v>
      </c>
      <c r="Q87" s="75"/>
      <c r="R87" s="76">
        <f>IF(P87="","",T87*M87*LOOKUP(RIGHT($D$2,3),定数!$A$6:$A$13,定数!$B$6:$B$13))</f>
        <v>1292.7646204198772</v>
      </c>
      <c r="S87" s="76"/>
      <c r="T87" s="77">
        <f t="shared" si="15"/>
        <v>16.200000000001769</v>
      </c>
      <c r="U87" s="77"/>
      <c r="V87" t="str">
        <f t="shared" si="14"/>
        <v/>
      </c>
      <c r="W87">
        <f t="shared" si="14"/>
        <v>0</v>
      </c>
      <c r="X87" s="35">
        <f t="shared" si="16"/>
        <v>110821.59331595548</v>
      </c>
      <c r="Y87" s="36">
        <f t="shared" si="17"/>
        <v>6.3897498038522516E-2</v>
      </c>
      <c r="Z87">
        <f t="shared" si="12"/>
        <v>1292.7646204198772</v>
      </c>
      <c r="AA87" t="str">
        <f t="shared" si="13"/>
        <v/>
      </c>
    </row>
    <row r="88" spans="2:27" x14ac:dyDescent="0.15">
      <c r="B88" s="43">
        <v>80</v>
      </c>
      <c r="C88" s="74">
        <f t="shared" si="10"/>
        <v>105033.13539484316</v>
      </c>
      <c r="D88" s="74"/>
      <c r="E88" s="73"/>
      <c r="F88" s="8"/>
      <c r="G88" s="73" t="s">
        <v>4</v>
      </c>
      <c r="H88" s="75">
        <v>1.0643499999999999</v>
      </c>
      <c r="I88" s="75"/>
      <c r="J88" s="73">
        <v>24</v>
      </c>
      <c r="K88" s="74">
        <f t="shared" si="11"/>
        <v>1050.3313539484316</v>
      </c>
      <c r="L88" s="74"/>
      <c r="M88" s="6">
        <f>IF(J88="","",(K88/J88)/LOOKUP(RIGHT($D$2,3),定数!$A$6:$A$13,定数!$B$6:$B$13))</f>
        <v>0.36469838678764982</v>
      </c>
      <c r="N88" s="53"/>
      <c r="O88" s="8"/>
      <c r="P88" s="75">
        <v>1.0677099999999999</v>
      </c>
      <c r="Q88" s="75"/>
      <c r="R88" s="76">
        <f>IF(P88="","",T88*M88*LOOKUP(RIGHT($D$2,3),定数!$A$6:$A$13,定数!$B$6:$B$13))</f>
        <v>1470.4638955278169</v>
      </c>
      <c r="S88" s="76"/>
      <c r="T88" s="77">
        <f t="shared" si="15"/>
        <v>33.600000000000293</v>
      </c>
      <c r="U88" s="77"/>
      <c r="V88" t="str">
        <f t="shared" si="14"/>
        <v/>
      </c>
      <c r="W88">
        <f t="shared" si="14"/>
        <v>0</v>
      </c>
      <c r="X88" s="35">
        <f t="shared" si="16"/>
        <v>110821.59331595548</v>
      </c>
      <c r="Y88" s="36">
        <f t="shared" si="17"/>
        <v>5.2232220706385779E-2</v>
      </c>
      <c r="Z88">
        <f t="shared" si="12"/>
        <v>1470.4638955278169</v>
      </c>
      <c r="AA88" t="str">
        <f t="shared" si="13"/>
        <v/>
      </c>
    </row>
    <row r="89" spans="2:27" x14ac:dyDescent="0.15">
      <c r="B89" s="43">
        <v>81</v>
      </c>
      <c r="C89" s="74">
        <f t="shared" si="10"/>
        <v>106503.59929037098</v>
      </c>
      <c r="D89" s="74"/>
      <c r="E89" s="73"/>
      <c r="F89" s="8"/>
      <c r="G89" s="73" t="s">
        <v>4</v>
      </c>
      <c r="H89" s="75">
        <v>1.0659700000000001</v>
      </c>
      <c r="I89" s="75"/>
      <c r="J89" s="73">
        <v>27</v>
      </c>
      <c r="K89" s="74">
        <f t="shared" si="11"/>
        <v>1065.0359929037099</v>
      </c>
      <c r="L89" s="74"/>
      <c r="M89" s="6">
        <f>IF(J89="","",(K89/J89)/LOOKUP(RIGHT($D$2,3),定数!$A$6:$A$13,定数!$B$6:$B$13))</f>
        <v>0.32871481262460184</v>
      </c>
      <c r="N89" s="53"/>
      <c r="O89" s="8"/>
      <c r="P89" s="75">
        <v>1.06315</v>
      </c>
      <c r="Q89" s="75"/>
      <c r="R89" s="76">
        <f>IF(P89="","",T89*M89*LOOKUP(RIGHT($D$2,3),定数!$A$6:$A$13,定数!$B$6:$B$13))</f>
        <v>-1112.3709259216703</v>
      </c>
      <c r="S89" s="76"/>
      <c r="T89" s="77">
        <f t="shared" si="15"/>
        <v>-28.200000000000447</v>
      </c>
      <c r="U89" s="77"/>
      <c r="V89" t="str">
        <f t="shared" si="14"/>
        <v/>
      </c>
      <c r="W89">
        <f t="shared" si="14"/>
        <v>1</v>
      </c>
      <c r="X89" s="35">
        <f t="shared" si="16"/>
        <v>110821.59331595548</v>
      </c>
      <c r="Y89" s="36">
        <f t="shared" si="17"/>
        <v>3.8963471796275129E-2</v>
      </c>
      <c r="Z89" t="str">
        <f t="shared" si="12"/>
        <v/>
      </c>
      <c r="AA89">
        <f t="shared" si="13"/>
        <v>-1112.3709259216703</v>
      </c>
    </row>
    <row r="90" spans="2:27" x14ac:dyDescent="0.15">
      <c r="B90" s="43">
        <v>82</v>
      </c>
      <c r="C90" s="74">
        <f t="shared" si="10"/>
        <v>105391.22836444931</v>
      </c>
      <c r="D90" s="74"/>
      <c r="E90" s="73"/>
      <c r="F90" s="8"/>
      <c r="G90" s="73" t="s">
        <v>3</v>
      </c>
      <c r="H90" s="75">
        <v>1.06229</v>
      </c>
      <c r="I90" s="75"/>
      <c r="J90" s="73">
        <v>11</v>
      </c>
      <c r="K90" s="74">
        <f t="shared" si="11"/>
        <v>1053.9122836444931</v>
      </c>
      <c r="L90" s="74"/>
      <c r="M90" s="6">
        <f>IF(J90="","",(K90/J90)/LOOKUP(RIGHT($D$2,3),定数!$A$6:$A$13,定数!$B$6:$B$13))</f>
        <v>0.79841839670037351</v>
      </c>
      <c r="N90" s="53"/>
      <c r="O90" s="8"/>
      <c r="P90" s="75">
        <v>1.0608599999999999</v>
      </c>
      <c r="Q90" s="75"/>
      <c r="R90" s="76">
        <f>IF(P90="","",T90*M90*LOOKUP(RIGHT($D$2,3),定数!$A$6:$A$13,定数!$B$6:$B$13))</f>
        <v>1370.0859687378816</v>
      </c>
      <c r="S90" s="76"/>
      <c r="T90" s="77">
        <f t="shared" si="15"/>
        <v>14.300000000000423</v>
      </c>
      <c r="U90" s="77"/>
      <c r="V90" t="str">
        <f t="shared" si="14"/>
        <v/>
      </c>
      <c r="W90">
        <f t="shared" si="14"/>
        <v>0</v>
      </c>
      <c r="X90" s="35">
        <f t="shared" si="16"/>
        <v>110821.59331595548</v>
      </c>
      <c r="Y90" s="36">
        <f t="shared" si="17"/>
        <v>4.9000964424180782E-2</v>
      </c>
      <c r="Z90">
        <f t="shared" si="12"/>
        <v>1370.0859687378816</v>
      </c>
      <c r="AA90" t="str">
        <f t="shared" si="13"/>
        <v/>
      </c>
    </row>
    <row r="91" spans="2:27" x14ac:dyDescent="0.15">
      <c r="B91" s="43">
        <v>83</v>
      </c>
      <c r="C91" s="74">
        <f t="shared" si="10"/>
        <v>106761.3143331872</v>
      </c>
      <c r="D91" s="74"/>
      <c r="E91" s="73"/>
      <c r="F91" s="8"/>
      <c r="G91" s="73" t="s">
        <v>3</v>
      </c>
      <c r="H91" s="75">
        <v>1.06158</v>
      </c>
      <c r="I91" s="75"/>
      <c r="J91" s="73">
        <v>13</v>
      </c>
      <c r="K91" s="74">
        <f t="shared" si="11"/>
        <v>1067.6131433318719</v>
      </c>
      <c r="L91" s="74"/>
      <c r="M91" s="6">
        <f>IF(J91="","",(K91/J91)/LOOKUP(RIGHT($D$2,3),定数!$A$6:$A$13,定数!$B$6:$B$13))</f>
        <v>0.68436739957171278</v>
      </c>
      <c r="N91" s="53"/>
      <c r="O91" s="8"/>
      <c r="P91" s="75">
        <v>1.05983</v>
      </c>
      <c r="Q91" s="75"/>
      <c r="R91" s="76">
        <f>IF(P91="","",T91*M91*LOOKUP(RIGHT($D$2,3),定数!$A$6:$A$13,定数!$B$6:$B$13))</f>
        <v>1437.1715391005296</v>
      </c>
      <c r="S91" s="76"/>
      <c r="T91" s="77">
        <f t="shared" si="15"/>
        <v>17.499999999999183</v>
      </c>
      <c r="U91" s="77"/>
      <c r="V91" t="str">
        <f t="shared" ref="V91:W106" si="18">IF(S91&lt;&gt;"",IF(S91&lt;0,1+V90,0),"")</f>
        <v/>
      </c>
      <c r="W91">
        <f t="shared" si="18"/>
        <v>0</v>
      </c>
      <c r="X91" s="35">
        <f t="shared" si="16"/>
        <v>110821.59331595548</v>
      </c>
      <c r="Y91" s="36">
        <f t="shared" si="17"/>
        <v>3.6637976961694796E-2</v>
      </c>
      <c r="Z91">
        <f t="shared" si="12"/>
        <v>1437.1715391005296</v>
      </c>
      <c r="AA91" t="str">
        <f t="shared" si="13"/>
        <v/>
      </c>
    </row>
    <row r="92" spans="2:27" x14ac:dyDescent="0.15">
      <c r="B92" s="43">
        <v>84</v>
      </c>
      <c r="C92" s="74">
        <f t="shared" si="10"/>
        <v>108198.48587228773</v>
      </c>
      <c r="D92" s="74"/>
      <c r="E92" s="73"/>
      <c r="F92" s="8"/>
      <c r="G92" s="73" t="s">
        <v>3</v>
      </c>
      <c r="H92" s="75">
        <v>1.0588599999999999</v>
      </c>
      <c r="I92" s="75"/>
      <c r="J92" s="73">
        <v>12</v>
      </c>
      <c r="K92" s="74">
        <f t="shared" si="11"/>
        <v>1081.9848587228773</v>
      </c>
      <c r="L92" s="74"/>
      <c r="M92" s="6">
        <f>IF(J92="","",(K92/J92)/LOOKUP(RIGHT($D$2,3),定数!$A$6:$A$13,定数!$B$6:$B$13))</f>
        <v>0.75137837411310926</v>
      </c>
      <c r="N92" s="53"/>
      <c r="O92" s="8"/>
      <c r="P92" s="75">
        <v>1.0601799999999999</v>
      </c>
      <c r="Q92" s="75"/>
      <c r="R92" s="76">
        <f>IF(P92="","",T92*M92*LOOKUP(RIGHT($D$2,3),定数!$A$6:$A$13,定数!$B$6:$B$13))</f>
        <v>-1190.1833445951543</v>
      </c>
      <c r="S92" s="76"/>
      <c r="T92" s="77">
        <f t="shared" si="15"/>
        <v>-13.199999999999878</v>
      </c>
      <c r="U92" s="77"/>
      <c r="V92" t="str">
        <f t="shared" si="18"/>
        <v/>
      </c>
      <c r="W92">
        <f t="shared" si="18"/>
        <v>1</v>
      </c>
      <c r="X92" s="35">
        <f t="shared" si="16"/>
        <v>110821.59331595548</v>
      </c>
      <c r="Y92" s="36">
        <f t="shared" si="17"/>
        <v>2.3669642036179717E-2</v>
      </c>
      <c r="Z92" t="str">
        <f t="shared" si="12"/>
        <v/>
      </c>
      <c r="AA92">
        <f t="shared" si="13"/>
        <v>-1190.1833445951543</v>
      </c>
    </row>
    <row r="93" spans="2:27" x14ac:dyDescent="0.15">
      <c r="B93" s="43">
        <v>85</v>
      </c>
      <c r="C93" s="74">
        <f t="shared" si="10"/>
        <v>107008.30252769258</v>
      </c>
      <c r="D93" s="74"/>
      <c r="E93" s="73"/>
      <c r="F93" s="8"/>
      <c r="G93" s="73" t="s">
        <v>3</v>
      </c>
      <c r="H93" s="75">
        <v>1.0633300000000001</v>
      </c>
      <c r="I93" s="75"/>
      <c r="J93" s="73">
        <v>12</v>
      </c>
      <c r="K93" s="74">
        <f t="shared" si="11"/>
        <v>1070.0830252769258</v>
      </c>
      <c r="L93" s="74"/>
      <c r="M93" s="6">
        <f>IF(J93="","",(K93/J93)/LOOKUP(RIGHT($D$2,3),定数!$A$6:$A$13,定数!$B$6:$B$13))</f>
        <v>0.74311321199786518</v>
      </c>
      <c r="N93" s="53"/>
      <c r="O93" s="8"/>
      <c r="P93" s="75">
        <v>1.0645899999999999</v>
      </c>
      <c r="Q93" s="75"/>
      <c r="R93" s="76">
        <f>IF(P93="","",T93*M93*LOOKUP(RIGHT($D$2,3),定数!$A$6:$A$13,定数!$B$6:$B$13))</f>
        <v>-1123.5871765406089</v>
      </c>
      <c r="S93" s="76"/>
      <c r="T93" s="77">
        <f t="shared" si="15"/>
        <v>-12.599999999998168</v>
      </c>
      <c r="U93" s="77"/>
      <c r="V93" t="str">
        <f t="shared" si="18"/>
        <v/>
      </c>
      <c r="W93">
        <f t="shared" si="18"/>
        <v>2</v>
      </c>
      <c r="X93" s="35">
        <f t="shared" si="16"/>
        <v>110821.59331595548</v>
      </c>
      <c r="Y93" s="36">
        <f t="shared" si="17"/>
        <v>3.4409275973781628E-2</v>
      </c>
      <c r="Z93" t="str">
        <f t="shared" si="12"/>
        <v/>
      </c>
      <c r="AA93">
        <f t="shared" si="13"/>
        <v>-1123.5871765406089</v>
      </c>
    </row>
    <row r="94" spans="2:27" x14ac:dyDescent="0.15">
      <c r="B94" s="43">
        <v>86</v>
      </c>
      <c r="C94" s="74">
        <f t="shared" si="10"/>
        <v>105884.71535115197</v>
      </c>
      <c r="D94" s="74"/>
      <c r="E94" s="73"/>
      <c r="F94" s="8"/>
      <c r="G94" s="73" t="s">
        <v>3</v>
      </c>
      <c r="H94" s="75">
        <v>1.0725499999999999</v>
      </c>
      <c r="I94" s="75"/>
      <c r="J94" s="73">
        <v>12</v>
      </c>
      <c r="K94" s="74">
        <f t="shared" si="11"/>
        <v>1058.8471535115198</v>
      </c>
      <c r="L94" s="74"/>
      <c r="M94" s="6">
        <f>IF(J94="","",(K94/J94)/LOOKUP(RIGHT($D$2,3),定数!$A$6:$A$13,定数!$B$6:$B$13))</f>
        <v>0.73531052327188873</v>
      </c>
      <c r="N94" s="53"/>
      <c r="O94" s="8"/>
      <c r="P94" s="75">
        <v>1.07386</v>
      </c>
      <c r="Q94" s="75"/>
      <c r="R94" s="76">
        <f>IF(P94="","",T94*M94*LOOKUP(RIGHT($D$2,3),定数!$A$6:$A$13,定数!$B$6:$B$13))</f>
        <v>-1155.9081425835366</v>
      </c>
      <c r="S94" s="76"/>
      <c r="T94" s="77">
        <f t="shared" si="15"/>
        <v>-13.100000000001444</v>
      </c>
      <c r="U94" s="77"/>
      <c r="V94" t="str">
        <f t="shared" si="18"/>
        <v/>
      </c>
      <c r="W94">
        <f t="shared" si="18"/>
        <v>3</v>
      </c>
      <c r="X94" s="35">
        <f t="shared" si="16"/>
        <v>110821.59331595548</v>
      </c>
      <c r="Y94" s="36">
        <f t="shared" si="17"/>
        <v>4.4547978576055414E-2</v>
      </c>
      <c r="Z94" t="str">
        <f t="shared" si="12"/>
        <v/>
      </c>
      <c r="AA94">
        <f t="shared" si="13"/>
        <v>-1155.9081425835366</v>
      </c>
    </row>
    <row r="95" spans="2:27" x14ac:dyDescent="0.15">
      <c r="B95" s="43">
        <v>87</v>
      </c>
      <c r="C95" s="74">
        <f t="shared" si="10"/>
        <v>104728.80720856844</v>
      </c>
      <c r="D95" s="74"/>
      <c r="E95" s="73"/>
      <c r="F95" s="8"/>
      <c r="G95" s="73" t="s">
        <v>3</v>
      </c>
      <c r="H95" s="75">
        <v>1.0677300000000001</v>
      </c>
      <c r="I95" s="75"/>
      <c r="J95" s="73">
        <v>11</v>
      </c>
      <c r="K95" s="74">
        <f t="shared" si="11"/>
        <v>1047.2880720856845</v>
      </c>
      <c r="L95" s="74"/>
      <c r="M95" s="6">
        <f>IF(J95="","",(K95/J95)/LOOKUP(RIGHT($D$2,3),定数!$A$6:$A$13,定数!$B$6:$B$13))</f>
        <v>0.79340005461036711</v>
      </c>
      <c r="N95" s="53"/>
      <c r="O95" s="8"/>
      <c r="P95" s="75">
        <v>1.0663199999999999</v>
      </c>
      <c r="Q95" s="75"/>
      <c r="R95" s="76">
        <f>IF(P95="","",T95*M95*LOOKUP(RIGHT($D$2,3),定数!$A$6:$A$13,定数!$B$6:$B$13))</f>
        <v>1342.4328924008682</v>
      </c>
      <c r="S95" s="76"/>
      <c r="T95" s="77">
        <f t="shared" si="15"/>
        <v>14.100000000001334</v>
      </c>
      <c r="U95" s="77"/>
      <c r="V95" t="str">
        <f t="shared" si="18"/>
        <v/>
      </c>
      <c r="W95">
        <f t="shared" si="18"/>
        <v>0</v>
      </c>
      <c r="X95" s="35">
        <f t="shared" si="16"/>
        <v>110821.59331595548</v>
      </c>
      <c r="Y95" s="36">
        <f t="shared" si="17"/>
        <v>5.4978329809934556E-2</v>
      </c>
      <c r="Z95">
        <f t="shared" si="12"/>
        <v>1342.4328924008682</v>
      </c>
      <c r="AA95" t="str">
        <f t="shared" si="13"/>
        <v/>
      </c>
    </row>
    <row r="96" spans="2:27" x14ac:dyDescent="0.15">
      <c r="B96" s="43">
        <v>88</v>
      </c>
      <c r="C96" s="74">
        <f t="shared" si="10"/>
        <v>106071.24010096931</v>
      </c>
      <c r="D96" s="74"/>
      <c r="E96" s="43"/>
      <c r="F96" s="8"/>
      <c r="G96" s="73" t="s">
        <v>4</v>
      </c>
      <c r="H96" s="75">
        <v>1.0819799999999999</v>
      </c>
      <c r="I96" s="75"/>
      <c r="J96" s="73">
        <v>26</v>
      </c>
      <c r="K96" s="74">
        <f t="shared" si="11"/>
        <v>1060.7124010096932</v>
      </c>
      <c r="L96" s="74"/>
      <c r="M96" s="6">
        <f>IF(J96="","",(K96/J96)/LOOKUP(RIGHT($D$2,3),定数!$A$6:$A$13,定数!$B$6:$B$13))</f>
        <v>0.33997192340054272</v>
      </c>
      <c r="N96" s="53"/>
      <c r="O96" s="8"/>
      <c r="P96" s="75">
        <v>1.0792900000000001</v>
      </c>
      <c r="Q96" s="75"/>
      <c r="R96" s="76">
        <f>IF(P96="","",T96*M96*LOOKUP(RIGHT($D$2,3),定数!$A$6:$A$13,定数!$B$6:$B$13))</f>
        <v>-1097.4293687368945</v>
      </c>
      <c r="S96" s="76"/>
      <c r="T96" s="77">
        <f t="shared" si="15"/>
        <v>-26.899999999998592</v>
      </c>
      <c r="U96" s="77"/>
      <c r="V96" t="str">
        <f t="shared" si="18"/>
        <v/>
      </c>
      <c r="W96">
        <f t="shared" si="18"/>
        <v>1</v>
      </c>
      <c r="X96" s="35">
        <f t="shared" si="16"/>
        <v>110821.59331595548</v>
      </c>
      <c r="Y96" s="36">
        <f t="shared" si="17"/>
        <v>4.2864870219315288E-2</v>
      </c>
      <c r="Z96" t="str">
        <f t="shared" si="12"/>
        <v/>
      </c>
      <c r="AA96">
        <f t="shared" si="13"/>
        <v>-1097.4293687368945</v>
      </c>
    </row>
    <row r="97" spans="2:27" x14ac:dyDescent="0.15">
      <c r="B97" s="43">
        <v>89</v>
      </c>
      <c r="C97" s="74">
        <f t="shared" si="10"/>
        <v>104973.81073223242</v>
      </c>
      <c r="D97" s="74"/>
      <c r="E97" s="43"/>
      <c r="F97" s="8"/>
      <c r="G97" s="73" t="s">
        <v>4</v>
      </c>
      <c r="H97" s="75">
        <v>1.0769599999999999</v>
      </c>
      <c r="I97" s="75"/>
      <c r="J97" s="73">
        <v>11</v>
      </c>
      <c r="K97" s="74">
        <f t="shared" si="11"/>
        <v>1049.7381073223241</v>
      </c>
      <c r="L97" s="74"/>
      <c r="M97" s="6">
        <f>IF(J97="","",(K97/J97)/LOOKUP(RIGHT($D$2,3),定数!$A$6:$A$13,定数!$B$6:$B$13))</f>
        <v>0.79525614191085159</v>
      </c>
      <c r="N97" s="53"/>
      <c r="O97" s="8"/>
      <c r="P97" s="75">
        <v>1.0783</v>
      </c>
      <c r="Q97" s="75"/>
      <c r="R97" s="76">
        <f>IF(P97="","",T97*M97*LOOKUP(RIGHT($D$2,3),定数!$A$6:$A$13,定数!$B$6:$B$13))</f>
        <v>1278.7718761927629</v>
      </c>
      <c r="S97" s="76"/>
      <c r="T97" s="77">
        <f t="shared" si="15"/>
        <v>13.400000000001189</v>
      </c>
      <c r="U97" s="77"/>
      <c r="V97" t="str">
        <f t="shared" si="18"/>
        <v/>
      </c>
      <c r="W97">
        <f t="shared" si="18"/>
        <v>0</v>
      </c>
      <c r="X97" s="35">
        <f t="shared" si="16"/>
        <v>110821.59331595548</v>
      </c>
      <c r="Y97" s="36">
        <f t="shared" si="17"/>
        <v>5.2767537523584096E-2</v>
      </c>
      <c r="Z97">
        <f t="shared" si="12"/>
        <v>1278.7718761927629</v>
      </c>
      <c r="AA97" t="str">
        <f t="shared" si="13"/>
        <v/>
      </c>
    </row>
    <row r="98" spans="2:27" x14ac:dyDescent="0.15">
      <c r="B98" s="43">
        <v>90</v>
      </c>
      <c r="C98" s="74">
        <f t="shared" si="10"/>
        <v>106252.58260842519</v>
      </c>
      <c r="D98" s="74"/>
      <c r="E98" s="43"/>
      <c r="F98" s="8"/>
      <c r="G98" s="73" t="s">
        <v>4</v>
      </c>
      <c r="H98" s="75">
        <v>1.0785199999999999</v>
      </c>
      <c r="I98" s="75"/>
      <c r="J98" s="73">
        <v>11</v>
      </c>
      <c r="K98" s="74">
        <f t="shared" si="11"/>
        <v>1062.525826084252</v>
      </c>
      <c r="L98" s="74"/>
      <c r="M98" s="6">
        <f>IF(J98="","",(K98/J98)/LOOKUP(RIGHT($D$2,3),定数!$A$6:$A$13,定数!$B$6:$B$13))</f>
        <v>0.80494380763958484</v>
      </c>
      <c r="N98" s="53"/>
      <c r="O98" s="8"/>
      <c r="P98" s="75">
        <v>1.07731</v>
      </c>
      <c r="Q98" s="75"/>
      <c r="R98" s="76">
        <f>IF(P98="","",T98*M98*LOOKUP(RIGHT($D$2,3),定数!$A$6:$A$13,定数!$B$6:$B$13))</f>
        <v>-1168.7784086926129</v>
      </c>
      <c r="S98" s="76"/>
      <c r="T98" s="77">
        <f t="shared" si="15"/>
        <v>-12.099999999999334</v>
      </c>
      <c r="U98" s="77"/>
      <c r="V98" t="str">
        <f t="shared" si="18"/>
        <v/>
      </c>
      <c r="W98">
        <f t="shared" si="18"/>
        <v>1</v>
      </c>
      <c r="X98" s="35">
        <f t="shared" si="16"/>
        <v>110821.59331595548</v>
      </c>
      <c r="Y98" s="36">
        <f t="shared" si="17"/>
        <v>4.1228523889779489E-2</v>
      </c>
      <c r="Z98" t="str">
        <f t="shared" si="12"/>
        <v/>
      </c>
      <c r="AA98">
        <f t="shared" si="13"/>
        <v>-1168.7784086926129</v>
      </c>
    </row>
    <row r="99" spans="2:27" x14ac:dyDescent="0.15">
      <c r="B99" s="43">
        <v>91</v>
      </c>
      <c r="C99" s="74">
        <f t="shared" si="10"/>
        <v>105083.80419973258</v>
      </c>
      <c r="D99" s="74"/>
      <c r="E99" s="72"/>
      <c r="F99" s="8"/>
      <c r="G99" s="73" t="s">
        <v>3</v>
      </c>
      <c r="H99" s="75">
        <v>1.0625800000000001</v>
      </c>
      <c r="I99" s="75"/>
      <c r="J99" s="73">
        <v>27</v>
      </c>
      <c r="K99" s="74">
        <f t="shared" si="11"/>
        <v>1050.8380419973257</v>
      </c>
      <c r="L99" s="74"/>
      <c r="M99" s="6">
        <f>IF(J99="","",(K99/J99)/LOOKUP(RIGHT($D$2,3),定数!$A$6:$A$13,定数!$B$6:$B$13))</f>
        <v>0.32433272901152033</v>
      </c>
      <c r="N99" s="72"/>
      <c r="O99" s="8"/>
      <c r="P99" s="75">
        <v>1.06535</v>
      </c>
      <c r="Q99" s="75"/>
      <c r="R99" s="76">
        <f>IF(P99="","",T99*M99*LOOKUP(RIGHT($D$2,3),定数!$A$6:$A$13,定数!$B$6:$B$13))</f>
        <v>-1078.0819912342699</v>
      </c>
      <c r="S99" s="76"/>
      <c r="T99" s="77">
        <f t="shared" si="15"/>
        <v>-27.699999999999392</v>
      </c>
      <c r="U99" s="77"/>
      <c r="V99" t="str">
        <f t="shared" si="18"/>
        <v/>
      </c>
      <c r="W99">
        <f t="shared" si="18"/>
        <v>2</v>
      </c>
      <c r="X99" s="35">
        <f t="shared" si="16"/>
        <v>110821.59331595548</v>
      </c>
      <c r="Y99" s="36">
        <f t="shared" si="17"/>
        <v>5.1775010126991261E-2</v>
      </c>
      <c r="Z99" t="str">
        <f t="shared" si="12"/>
        <v/>
      </c>
      <c r="AA99">
        <f t="shared" si="13"/>
        <v>-1078.0819912342699</v>
      </c>
    </row>
    <row r="100" spans="2:27" x14ac:dyDescent="0.15">
      <c r="B100" s="43">
        <v>92</v>
      </c>
      <c r="C100" s="74">
        <f t="shared" si="10"/>
        <v>104005.72220849831</v>
      </c>
      <c r="D100" s="74"/>
      <c r="E100" s="43"/>
      <c r="F100" s="8"/>
      <c r="G100" s="73" t="s">
        <v>4</v>
      </c>
      <c r="H100" s="75">
        <v>1.06253</v>
      </c>
      <c r="I100" s="75"/>
      <c r="J100" s="73">
        <v>12</v>
      </c>
      <c r="K100" s="74">
        <f t="shared" si="11"/>
        <v>1040.0572220849831</v>
      </c>
      <c r="L100" s="74"/>
      <c r="M100" s="6">
        <f>IF(J100="","",(K100/J100)/LOOKUP(RIGHT($D$2,3),定数!$A$6:$A$13,定数!$B$6:$B$13))</f>
        <v>0.72226195978123831</v>
      </c>
      <c r="N100" s="43"/>
      <c r="O100" s="8"/>
      <c r="P100" s="75">
        <v>1.0611900000000001</v>
      </c>
      <c r="Q100" s="75"/>
      <c r="R100" s="76">
        <f>IF(P100="","",T100*M100*LOOKUP(RIGHT($D$2,3),定数!$A$6:$A$13,定数!$B$6:$B$13))</f>
        <v>-1161.3972313281417</v>
      </c>
      <c r="S100" s="76"/>
      <c r="T100" s="77">
        <f t="shared" si="15"/>
        <v>-13.399999999998968</v>
      </c>
      <c r="U100" s="77"/>
      <c r="V100" t="str">
        <f t="shared" si="18"/>
        <v/>
      </c>
      <c r="W100">
        <f t="shared" si="18"/>
        <v>3</v>
      </c>
      <c r="X100" s="35">
        <f t="shared" si="16"/>
        <v>110821.59331595548</v>
      </c>
      <c r="Y100" s="36">
        <f t="shared" si="17"/>
        <v>6.1503096134206792E-2</v>
      </c>
      <c r="Z100" t="str">
        <f t="shared" si="12"/>
        <v/>
      </c>
      <c r="AA100">
        <f t="shared" si="13"/>
        <v>-1161.3972313281417</v>
      </c>
    </row>
    <row r="101" spans="2:27" x14ac:dyDescent="0.15">
      <c r="B101" s="43">
        <v>93</v>
      </c>
      <c r="C101" s="74">
        <f t="shared" si="10"/>
        <v>102844.32497717017</v>
      </c>
      <c r="D101" s="74"/>
      <c r="E101" s="43"/>
      <c r="F101" s="8"/>
      <c r="G101" s="73" t="s">
        <v>4</v>
      </c>
      <c r="H101" s="75">
        <v>1.0595300000000001</v>
      </c>
      <c r="I101" s="75"/>
      <c r="J101" s="73">
        <v>12</v>
      </c>
      <c r="K101" s="74">
        <f t="shared" si="11"/>
        <v>1028.4432497717016</v>
      </c>
      <c r="L101" s="74"/>
      <c r="M101" s="6">
        <f>IF(J101="","",(K101/J101)/LOOKUP(RIGHT($D$2,3),定数!$A$6:$A$13,定数!$B$6:$B$13))</f>
        <v>0.71419670123034829</v>
      </c>
      <c r="N101" s="43"/>
      <c r="O101" s="8"/>
      <c r="P101" s="75">
        <v>1.0611299999999999</v>
      </c>
      <c r="Q101" s="75"/>
      <c r="R101" s="76">
        <f>IF(P101="","",T101*M101*LOOKUP(RIGHT($D$2,3),定数!$A$6:$A$13,定数!$B$6:$B$13))</f>
        <v>1371.2576663621178</v>
      </c>
      <c r="S101" s="76"/>
      <c r="T101" s="77">
        <f t="shared" si="15"/>
        <v>15.999999999998238</v>
      </c>
      <c r="U101" s="77"/>
      <c r="V101" t="str">
        <f t="shared" si="18"/>
        <v/>
      </c>
      <c r="W101">
        <f t="shared" si="18"/>
        <v>0</v>
      </c>
      <c r="X101" s="35">
        <f t="shared" si="16"/>
        <v>110821.59331595548</v>
      </c>
      <c r="Y101" s="36">
        <f t="shared" si="17"/>
        <v>7.1982978227373984E-2</v>
      </c>
      <c r="Z101">
        <f t="shared" si="12"/>
        <v>1371.2576663621178</v>
      </c>
      <c r="AA101" t="str">
        <f t="shared" si="13"/>
        <v/>
      </c>
    </row>
    <row r="102" spans="2:27" x14ac:dyDescent="0.15">
      <c r="B102" s="43">
        <v>94</v>
      </c>
      <c r="C102" s="74">
        <f t="shared" si="10"/>
        <v>104215.58264353228</v>
      </c>
      <c r="D102" s="74"/>
      <c r="E102" s="43"/>
      <c r="F102" s="8"/>
      <c r="G102" s="73" t="s">
        <v>3</v>
      </c>
      <c r="H102" s="75">
        <v>1.0541700000000001</v>
      </c>
      <c r="I102" s="75"/>
      <c r="J102" s="73">
        <v>13</v>
      </c>
      <c r="K102" s="74">
        <f t="shared" si="11"/>
        <v>1042.1558264353228</v>
      </c>
      <c r="L102" s="74"/>
      <c r="M102" s="6">
        <f>IF(J102="","",(K102/J102)/LOOKUP(RIGHT($D$2,3),定数!$A$6:$A$13,定数!$B$6:$B$13))</f>
        <v>0.66804860668930943</v>
      </c>
      <c r="N102" s="43"/>
      <c r="O102" s="8"/>
      <c r="P102" s="75">
        <v>1.0524800000000001</v>
      </c>
      <c r="Q102" s="75"/>
      <c r="R102" s="76">
        <f>IF(P102="","",T102*M102*LOOKUP(RIGHT($D$2,3),定数!$A$6:$A$13,定数!$B$6:$B$13))</f>
        <v>1354.802574365895</v>
      </c>
      <c r="S102" s="76"/>
      <c r="T102" s="77">
        <f t="shared" si="15"/>
        <v>16.899999999999693</v>
      </c>
      <c r="U102" s="77"/>
      <c r="V102" t="str">
        <f t="shared" si="18"/>
        <v/>
      </c>
      <c r="W102">
        <f t="shared" si="18"/>
        <v>0</v>
      </c>
      <c r="X102" s="35">
        <f t="shared" si="16"/>
        <v>110821.59331595548</v>
      </c>
      <c r="Y102" s="36">
        <f t="shared" si="17"/>
        <v>5.9609417937073639E-2</v>
      </c>
      <c r="Z102">
        <f t="shared" si="12"/>
        <v>1354.802574365895</v>
      </c>
      <c r="AA102" t="str">
        <f t="shared" si="13"/>
        <v/>
      </c>
    </row>
    <row r="103" spans="2:27" x14ac:dyDescent="0.15">
      <c r="B103" s="43">
        <v>95</v>
      </c>
      <c r="C103" s="74">
        <f t="shared" si="10"/>
        <v>105570.38521789818</v>
      </c>
      <c r="D103" s="74"/>
      <c r="E103" s="43"/>
      <c r="F103" s="8"/>
      <c r="G103" s="73" t="s">
        <v>3</v>
      </c>
      <c r="H103" s="75">
        <v>1.05213</v>
      </c>
      <c r="I103" s="75"/>
      <c r="J103" s="73">
        <v>12</v>
      </c>
      <c r="K103" s="74">
        <f t="shared" si="11"/>
        <v>1055.7038521789818</v>
      </c>
      <c r="L103" s="74"/>
      <c r="M103" s="6">
        <f>IF(J103="","",(K103/J103)/LOOKUP(RIGHT($D$2,3),定数!$A$6:$A$13,定数!$B$6:$B$13))</f>
        <v>0.73312767512429289</v>
      </c>
      <c r="N103" s="43"/>
      <c r="O103" s="8"/>
      <c r="P103" s="75">
        <v>1.05064</v>
      </c>
      <c r="Q103" s="75"/>
      <c r="R103" s="76">
        <f>IF(P103="","",T103*M103*LOOKUP(RIGHT($D$2,3),定数!$A$6:$A$13,定数!$B$6:$B$13))</f>
        <v>1310.8322831222281</v>
      </c>
      <c r="S103" s="76"/>
      <c r="T103" s="77">
        <f t="shared" si="15"/>
        <v>14.899999999999913</v>
      </c>
      <c r="U103" s="77"/>
      <c r="V103" t="str">
        <f t="shared" si="18"/>
        <v/>
      </c>
      <c r="W103">
        <f t="shared" si="18"/>
        <v>0</v>
      </c>
      <c r="X103" s="35">
        <f t="shared" si="16"/>
        <v>110821.59331595548</v>
      </c>
      <c r="Y103" s="36">
        <f t="shared" si="17"/>
        <v>4.7384340370255851E-2</v>
      </c>
      <c r="Z103">
        <f t="shared" si="12"/>
        <v>1310.8322831222281</v>
      </c>
      <c r="AA103" t="str">
        <f t="shared" si="13"/>
        <v/>
      </c>
    </row>
    <row r="104" spans="2:27" x14ac:dyDescent="0.15">
      <c r="B104" s="43">
        <v>96</v>
      </c>
      <c r="C104" s="74">
        <f t="shared" si="10"/>
        <v>106881.21750102041</v>
      </c>
      <c r="D104" s="74"/>
      <c r="E104" s="43"/>
      <c r="F104" s="8"/>
      <c r="G104" s="73" t="s">
        <v>4</v>
      </c>
      <c r="H104" s="75">
        <v>1.0522199999999999</v>
      </c>
      <c r="I104" s="75"/>
      <c r="J104" s="73">
        <v>12</v>
      </c>
      <c r="K104" s="74">
        <f t="shared" si="11"/>
        <v>1068.8121750102041</v>
      </c>
      <c r="L104" s="74"/>
      <c r="M104" s="6">
        <f>IF(J104="","",(K104/J104)/LOOKUP(RIGHT($D$2,3),定数!$A$6:$A$13,定数!$B$6:$B$13))</f>
        <v>0.74223067709041957</v>
      </c>
      <c r="N104" s="43"/>
      <c r="O104" s="8"/>
      <c r="P104" s="75">
        <v>1.0537700000000001</v>
      </c>
      <c r="Q104" s="75"/>
      <c r="R104" s="76">
        <f>IF(P104="","",T104*M104*LOOKUP(RIGHT($D$2,3),定数!$A$6:$A$13,定数!$B$6:$B$13))</f>
        <v>1380.5490593883251</v>
      </c>
      <c r="S104" s="76"/>
      <c r="T104" s="77">
        <f t="shared" si="15"/>
        <v>15.500000000001624</v>
      </c>
      <c r="U104" s="77"/>
      <c r="V104" t="str">
        <f t="shared" si="18"/>
        <v/>
      </c>
      <c r="W104">
        <f t="shared" si="18"/>
        <v>0</v>
      </c>
      <c r="X104" s="35">
        <f t="shared" si="16"/>
        <v>110821.59331595548</v>
      </c>
      <c r="Y104" s="36">
        <f t="shared" si="17"/>
        <v>3.5556029263186573E-2</v>
      </c>
      <c r="Z104">
        <f t="shared" si="12"/>
        <v>1380.5490593883251</v>
      </c>
      <c r="AA104" t="str">
        <f t="shared" si="13"/>
        <v/>
      </c>
    </row>
    <row r="105" spans="2:27" x14ac:dyDescent="0.15">
      <c r="B105" s="43">
        <v>97</v>
      </c>
      <c r="C105" s="74">
        <f t="shared" si="10"/>
        <v>108261.76656040874</v>
      </c>
      <c r="D105" s="74"/>
      <c r="E105" s="43"/>
      <c r="F105" s="8"/>
      <c r="G105" s="73" t="s">
        <v>4</v>
      </c>
      <c r="H105" s="75">
        <v>1.05667</v>
      </c>
      <c r="I105" s="75"/>
      <c r="J105" s="73">
        <v>12</v>
      </c>
      <c r="K105" s="74">
        <f t="shared" si="11"/>
        <v>1082.6176656040875</v>
      </c>
      <c r="L105" s="74"/>
      <c r="M105" s="6">
        <f>IF(J105="","",(K105/J105)/LOOKUP(RIGHT($D$2,3),定数!$A$6:$A$13,定数!$B$6:$B$13))</f>
        <v>0.75181782333617186</v>
      </c>
      <c r="N105" s="43"/>
      <c r="O105" s="8"/>
      <c r="P105" s="75">
        <v>1.05966</v>
      </c>
      <c r="Q105" s="75"/>
      <c r="R105" s="76">
        <f>IF(P105="","",T105*M105*LOOKUP(RIGHT($D$2,3),定数!$A$6:$A$13,定数!$B$6:$B$13))</f>
        <v>2697.522350130228</v>
      </c>
      <c r="S105" s="76"/>
      <c r="T105" s="77">
        <f t="shared" si="15"/>
        <v>29.900000000000482</v>
      </c>
      <c r="U105" s="77"/>
      <c r="V105" t="str">
        <f t="shared" si="18"/>
        <v/>
      </c>
      <c r="W105">
        <f t="shared" si="18"/>
        <v>0</v>
      </c>
      <c r="X105" s="35">
        <f t="shared" si="16"/>
        <v>110821.59331595548</v>
      </c>
      <c r="Y105" s="36">
        <f t="shared" si="17"/>
        <v>2.3098627974501351E-2</v>
      </c>
      <c r="Z105">
        <f t="shared" si="12"/>
        <v>2697.522350130228</v>
      </c>
      <c r="AA105" t="str">
        <f t="shared" si="13"/>
        <v/>
      </c>
    </row>
    <row r="106" spans="2:27" x14ac:dyDescent="0.15">
      <c r="B106" s="43">
        <v>98</v>
      </c>
      <c r="C106" s="74">
        <f t="shared" si="10"/>
        <v>110959.28891053896</v>
      </c>
      <c r="D106" s="74"/>
      <c r="E106" s="43"/>
      <c r="F106" s="8"/>
      <c r="G106" s="73" t="s">
        <v>4</v>
      </c>
      <c r="H106" s="75">
        <v>1.05867</v>
      </c>
      <c r="I106" s="75"/>
      <c r="J106" s="73">
        <v>21</v>
      </c>
      <c r="K106" s="74">
        <f t="shared" si="11"/>
        <v>1109.5928891053898</v>
      </c>
      <c r="L106" s="74"/>
      <c r="M106" s="6">
        <f>IF(J106="","",(K106/J106)/LOOKUP(RIGHT($D$2,3),定数!$A$6:$A$13,定数!$B$6:$B$13))</f>
        <v>0.44031463853388486</v>
      </c>
      <c r="N106" s="43"/>
      <c r="O106" s="8"/>
      <c r="P106" s="75">
        <v>1.0615000000000001</v>
      </c>
      <c r="Q106" s="75"/>
      <c r="R106" s="76">
        <f>IF(P106="","",T106*M106*LOOKUP(RIGHT($D$2,3),定数!$A$6:$A$13,定数!$B$6:$B$13))</f>
        <v>1495.3085124611314</v>
      </c>
      <c r="S106" s="76"/>
      <c r="T106" s="77">
        <f t="shared" si="15"/>
        <v>28.300000000001102</v>
      </c>
      <c r="U106" s="77"/>
      <c r="V106" t="str">
        <f t="shared" si="18"/>
        <v/>
      </c>
      <c r="W106">
        <f t="shared" si="18"/>
        <v>0</v>
      </c>
      <c r="X106" s="35">
        <f t="shared" si="16"/>
        <v>110959.28891053896</v>
      </c>
      <c r="Y106" s="36">
        <f t="shared" si="17"/>
        <v>0</v>
      </c>
      <c r="Z106">
        <f t="shared" si="12"/>
        <v>1495.3085124611314</v>
      </c>
      <c r="AA106" t="str">
        <f t="shared" si="13"/>
        <v/>
      </c>
    </row>
    <row r="107" spans="2:27" x14ac:dyDescent="0.15">
      <c r="B107" s="43">
        <v>99</v>
      </c>
      <c r="C107" s="74">
        <f t="shared" si="10"/>
        <v>112454.59742300009</v>
      </c>
      <c r="D107" s="74"/>
      <c r="E107" s="43"/>
      <c r="F107" s="8"/>
      <c r="G107" s="73" t="s">
        <v>3</v>
      </c>
      <c r="H107" s="75">
        <v>1.0662700000000001</v>
      </c>
      <c r="I107" s="75"/>
      <c r="J107" s="73">
        <v>16</v>
      </c>
      <c r="K107" s="74">
        <f t="shared" si="11"/>
        <v>1124.5459742300009</v>
      </c>
      <c r="L107" s="74"/>
      <c r="M107" s="6">
        <f>IF(J107="","",(K107/J107)/LOOKUP(RIGHT($D$2,3),定数!$A$6:$A$13,定数!$B$6:$B$13))</f>
        <v>0.58570102824479209</v>
      </c>
      <c r="N107" s="43"/>
      <c r="O107" s="8"/>
      <c r="P107" s="75">
        <v>1.0641099999999999</v>
      </c>
      <c r="Q107" s="75"/>
      <c r="R107" s="76">
        <f>IF(P107="","",T107*M107*LOOKUP(RIGHT($D$2,3),定数!$A$6:$A$13,定数!$B$6:$B$13))</f>
        <v>1518.1370652106148</v>
      </c>
      <c r="S107" s="76"/>
      <c r="T107" s="77">
        <f t="shared" si="15"/>
        <v>21.600000000001618</v>
      </c>
      <c r="U107" s="77"/>
      <c r="V107" t="str">
        <f>IF(S107&lt;&gt;"",IF(S107&lt;0,1+V106,0),"")</f>
        <v/>
      </c>
      <c r="W107">
        <f>IF(T107&lt;&gt;"",IF(T107&lt;0,1+W106,0),"")</f>
        <v>0</v>
      </c>
      <c r="X107" s="35">
        <f t="shared" si="16"/>
        <v>112454.59742300009</v>
      </c>
      <c r="Y107" s="36">
        <f t="shared" si="17"/>
        <v>0</v>
      </c>
      <c r="Z107">
        <f t="shared" si="12"/>
        <v>1518.1370652106148</v>
      </c>
      <c r="AA107" t="str">
        <f t="shared" si="13"/>
        <v/>
      </c>
    </row>
    <row r="108" spans="2:27" x14ac:dyDescent="0.15">
      <c r="B108" s="43">
        <v>100</v>
      </c>
      <c r="C108" s="74">
        <f t="shared" si="10"/>
        <v>113972.7344882107</v>
      </c>
      <c r="D108" s="74"/>
      <c r="E108" s="73">
        <v>2017</v>
      </c>
      <c r="F108" s="8">
        <v>43911</v>
      </c>
      <c r="G108" s="73" t="s">
        <v>4</v>
      </c>
      <c r="H108" s="75">
        <v>1.0813699999999999</v>
      </c>
      <c r="I108" s="75"/>
      <c r="J108" s="73">
        <v>21</v>
      </c>
      <c r="K108" s="74">
        <f t="shared" si="11"/>
        <v>1139.727344882107</v>
      </c>
      <c r="L108" s="74"/>
      <c r="M108" s="6">
        <f>IF(J108="","",(K108/J108)/LOOKUP(RIGHT($D$2,3),定数!$A$6:$A$13,定数!$B$6:$B$13))</f>
        <v>0.45227275590559801</v>
      </c>
      <c r="N108" s="43"/>
      <c r="O108" s="8"/>
      <c r="P108" s="75">
        <v>1.0792200000000001</v>
      </c>
      <c r="Q108" s="75"/>
      <c r="R108" s="76">
        <f>IF(P108="","",T108*M108*LOOKUP(RIGHT($D$2,3),定数!$A$6:$A$13,定数!$B$6:$B$13))</f>
        <v>-1166.8637102363746</v>
      </c>
      <c r="S108" s="76"/>
      <c r="T108" s="77">
        <f t="shared" si="15"/>
        <v>-21.499999999998742</v>
      </c>
      <c r="U108" s="77"/>
      <c r="V108" t="str">
        <f>IF(S108&lt;&gt;"",IF(S108&lt;0,1+V107,0),"")</f>
        <v/>
      </c>
      <c r="W108">
        <f>IF(T108&lt;&gt;"",IF(T108&lt;0,1+W107,0),"")</f>
        <v>1</v>
      </c>
      <c r="X108" s="35">
        <f t="shared" si="16"/>
        <v>113972.7344882107</v>
      </c>
      <c r="Y108" s="36">
        <f t="shared" si="17"/>
        <v>0</v>
      </c>
      <c r="Z108" t="str">
        <f t="shared" si="12"/>
        <v/>
      </c>
      <c r="AA108">
        <f t="shared" si="13"/>
        <v>-1166.8637102363746</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9">
    <cfRule type="cellIs" dxfId="727" priority="341" stopIfTrue="1" operator="equal">
      <formula>"買"</formula>
    </cfRule>
    <cfRule type="cellIs" dxfId="726" priority="342" stopIfTrue="1" operator="equal">
      <formula>"売"</formula>
    </cfRule>
  </conditionalFormatting>
  <conditionalFormatting sqref="G35">
    <cfRule type="cellIs" dxfId="675" priority="289" stopIfTrue="1" operator="equal">
      <formula>"買"</formula>
    </cfRule>
    <cfRule type="cellIs" dxfId="674" priority="290" stopIfTrue="1" operator="equal">
      <formula>"売"</formula>
    </cfRule>
  </conditionalFormatting>
  <conditionalFormatting sqref="G41">
    <cfRule type="cellIs" dxfId="663" priority="277" stopIfTrue="1" operator="equal">
      <formula>"買"</formula>
    </cfRule>
    <cfRule type="cellIs" dxfId="662" priority="278" stopIfTrue="1" operator="equal">
      <formula>"売"</formula>
    </cfRule>
  </conditionalFormatting>
  <conditionalFormatting sqref="G42">
    <cfRule type="cellIs" dxfId="661" priority="275" stopIfTrue="1" operator="equal">
      <formula>"買"</formula>
    </cfRule>
    <cfRule type="cellIs" dxfId="660" priority="276" stopIfTrue="1" operator="equal">
      <formula>"売"</formula>
    </cfRule>
  </conditionalFormatting>
  <conditionalFormatting sqref="G43">
    <cfRule type="cellIs" dxfId="659" priority="273" stopIfTrue="1" operator="equal">
      <formula>"買"</formula>
    </cfRule>
    <cfRule type="cellIs" dxfId="658" priority="274" stopIfTrue="1" operator="equal">
      <formula>"売"</formula>
    </cfRule>
  </conditionalFormatting>
  <conditionalFormatting sqref="G10">
    <cfRule type="cellIs" dxfId="323" priority="159" stopIfTrue="1" operator="equal">
      <formula>"買"</formula>
    </cfRule>
    <cfRule type="cellIs" dxfId="322" priority="160" stopIfTrue="1" operator="equal">
      <formula>"売"</formula>
    </cfRule>
  </conditionalFormatting>
  <conditionalFormatting sqref="G11">
    <cfRule type="cellIs" dxfId="319" priority="157" stopIfTrue="1" operator="equal">
      <formula>"買"</formula>
    </cfRule>
    <cfRule type="cellIs" dxfId="318" priority="158" stopIfTrue="1" operator="equal">
      <formula>"売"</formula>
    </cfRule>
  </conditionalFormatting>
  <conditionalFormatting sqref="G12">
    <cfRule type="cellIs" dxfId="315" priority="155" stopIfTrue="1" operator="equal">
      <formula>"買"</formula>
    </cfRule>
    <cfRule type="cellIs" dxfId="314" priority="156" stopIfTrue="1" operator="equal">
      <formula>"売"</formula>
    </cfRule>
  </conditionalFormatting>
  <conditionalFormatting sqref="G13">
    <cfRule type="cellIs" dxfId="311" priority="153" stopIfTrue="1" operator="equal">
      <formula>"買"</formula>
    </cfRule>
    <cfRule type="cellIs" dxfId="310" priority="154" stopIfTrue="1" operator="equal">
      <formula>"売"</formula>
    </cfRule>
  </conditionalFormatting>
  <conditionalFormatting sqref="G14">
    <cfRule type="cellIs" dxfId="307" priority="151" stopIfTrue="1" operator="equal">
      <formula>"買"</formula>
    </cfRule>
    <cfRule type="cellIs" dxfId="306" priority="152" stopIfTrue="1" operator="equal">
      <formula>"売"</formula>
    </cfRule>
  </conditionalFormatting>
  <conditionalFormatting sqref="G15">
    <cfRule type="cellIs" dxfId="305" priority="149" stopIfTrue="1" operator="equal">
      <formula>"買"</formula>
    </cfRule>
    <cfRule type="cellIs" dxfId="304" priority="150" stopIfTrue="1" operator="equal">
      <formula>"売"</formula>
    </cfRule>
  </conditionalFormatting>
  <conditionalFormatting sqref="G16">
    <cfRule type="cellIs" dxfId="299" priority="147" stopIfTrue="1" operator="equal">
      <formula>"買"</formula>
    </cfRule>
    <cfRule type="cellIs" dxfId="298" priority="148" stopIfTrue="1" operator="equal">
      <formula>"売"</formula>
    </cfRule>
  </conditionalFormatting>
  <conditionalFormatting sqref="G17">
    <cfRule type="cellIs" dxfId="295" priority="145" stopIfTrue="1" operator="equal">
      <formula>"買"</formula>
    </cfRule>
    <cfRule type="cellIs" dxfId="294" priority="146" stopIfTrue="1" operator="equal">
      <formula>"売"</formula>
    </cfRule>
  </conditionalFormatting>
  <conditionalFormatting sqref="G18">
    <cfRule type="cellIs" dxfId="291" priority="143" stopIfTrue="1" operator="equal">
      <formula>"買"</formula>
    </cfRule>
    <cfRule type="cellIs" dxfId="290" priority="144" stopIfTrue="1" operator="equal">
      <formula>"売"</formula>
    </cfRule>
  </conditionalFormatting>
  <conditionalFormatting sqref="G19">
    <cfRule type="cellIs" dxfId="287" priority="141" stopIfTrue="1" operator="equal">
      <formula>"買"</formula>
    </cfRule>
    <cfRule type="cellIs" dxfId="286" priority="142" stopIfTrue="1" operator="equal">
      <formula>"売"</formula>
    </cfRule>
  </conditionalFormatting>
  <conditionalFormatting sqref="G20">
    <cfRule type="cellIs" dxfId="283" priority="139" stopIfTrue="1" operator="equal">
      <formula>"買"</formula>
    </cfRule>
    <cfRule type="cellIs" dxfId="282" priority="140" stopIfTrue="1" operator="equal">
      <formula>"売"</formula>
    </cfRule>
  </conditionalFormatting>
  <conditionalFormatting sqref="G21">
    <cfRule type="cellIs" dxfId="279" priority="137" stopIfTrue="1" operator="equal">
      <formula>"買"</formula>
    </cfRule>
    <cfRule type="cellIs" dxfId="278" priority="138" stopIfTrue="1" operator="equal">
      <formula>"売"</formula>
    </cfRule>
  </conditionalFormatting>
  <conditionalFormatting sqref="G22">
    <cfRule type="cellIs" dxfId="275" priority="135" stopIfTrue="1" operator="equal">
      <formula>"買"</formula>
    </cfRule>
    <cfRule type="cellIs" dxfId="274" priority="136" stopIfTrue="1" operator="equal">
      <formula>"売"</formula>
    </cfRule>
  </conditionalFormatting>
  <conditionalFormatting sqref="G23">
    <cfRule type="cellIs" dxfId="271" priority="133" stopIfTrue="1" operator="equal">
      <formula>"買"</formula>
    </cfRule>
    <cfRule type="cellIs" dxfId="270" priority="134" stopIfTrue="1" operator="equal">
      <formula>"売"</formula>
    </cfRule>
  </conditionalFormatting>
  <conditionalFormatting sqref="G24">
    <cfRule type="cellIs" dxfId="269" priority="131" stopIfTrue="1" operator="equal">
      <formula>"買"</formula>
    </cfRule>
    <cfRule type="cellIs" dxfId="268" priority="132" stopIfTrue="1" operator="equal">
      <formula>"売"</formula>
    </cfRule>
  </conditionalFormatting>
  <conditionalFormatting sqref="G25">
    <cfRule type="cellIs" dxfId="267" priority="129" stopIfTrue="1" operator="equal">
      <formula>"買"</formula>
    </cfRule>
    <cfRule type="cellIs" dxfId="266" priority="130" stopIfTrue="1" operator="equal">
      <formula>"売"</formula>
    </cfRule>
  </conditionalFormatting>
  <conditionalFormatting sqref="G26">
    <cfRule type="cellIs" dxfId="259" priority="127" stopIfTrue="1" operator="equal">
      <formula>"買"</formula>
    </cfRule>
    <cfRule type="cellIs" dxfId="258" priority="128" stopIfTrue="1" operator="equal">
      <formula>"売"</formula>
    </cfRule>
  </conditionalFormatting>
  <conditionalFormatting sqref="G27">
    <cfRule type="cellIs" dxfId="255" priority="125" stopIfTrue="1" operator="equal">
      <formula>"買"</formula>
    </cfRule>
    <cfRule type="cellIs" dxfId="254" priority="126" stopIfTrue="1" operator="equal">
      <formula>"売"</formula>
    </cfRule>
  </conditionalFormatting>
  <conditionalFormatting sqref="G28">
    <cfRule type="cellIs" dxfId="253" priority="123" stopIfTrue="1" operator="equal">
      <formula>"買"</formula>
    </cfRule>
    <cfRule type="cellIs" dxfId="252" priority="124" stopIfTrue="1" operator="equal">
      <formula>"売"</formula>
    </cfRule>
  </conditionalFormatting>
  <conditionalFormatting sqref="G29">
    <cfRule type="cellIs" dxfId="247" priority="121" stopIfTrue="1" operator="equal">
      <formula>"買"</formula>
    </cfRule>
    <cfRule type="cellIs" dxfId="246" priority="122" stopIfTrue="1" operator="equal">
      <formula>"売"</formula>
    </cfRule>
  </conditionalFormatting>
  <conditionalFormatting sqref="G30">
    <cfRule type="cellIs" dxfId="243" priority="119" stopIfTrue="1" operator="equal">
      <formula>"買"</formula>
    </cfRule>
    <cfRule type="cellIs" dxfId="242" priority="120" stopIfTrue="1" operator="equal">
      <formula>"売"</formula>
    </cfRule>
  </conditionalFormatting>
  <conditionalFormatting sqref="G31">
    <cfRule type="cellIs" dxfId="239" priority="117" stopIfTrue="1" operator="equal">
      <formula>"買"</formula>
    </cfRule>
    <cfRule type="cellIs" dxfId="238" priority="118" stopIfTrue="1" operator="equal">
      <formula>"売"</formula>
    </cfRule>
  </conditionalFormatting>
  <conditionalFormatting sqref="G32">
    <cfRule type="cellIs" dxfId="235" priority="115" stopIfTrue="1" operator="equal">
      <formula>"買"</formula>
    </cfRule>
    <cfRule type="cellIs" dxfId="234" priority="116" stopIfTrue="1" operator="equal">
      <formula>"売"</formula>
    </cfRule>
  </conditionalFormatting>
  <conditionalFormatting sqref="G33">
    <cfRule type="cellIs" dxfId="231" priority="113" stopIfTrue="1" operator="equal">
      <formula>"買"</formula>
    </cfRule>
    <cfRule type="cellIs" dxfId="230" priority="114" stopIfTrue="1" operator="equal">
      <formula>"売"</formula>
    </cfRule>
  </conditionalFormatting>
  <conditionalFormatting sqref="G34">
    <cfRule type="cellIs" dxfId="227" priority="111" stopIfTrue="1" operator="equal">
      <formula>"買"</formula>
    </cfRule>
    <cfRule type="cellIs" dxfId="226" priority="112" stopIfTrue="1" operator="equal">
      <formula>"売"</formula>
    </cfRule>
  </conditionalFormatting>
  <conditionalFormatting sqref="G36">
    <cfRule type="cellIs" dxfId="219" priority="109" stopIfTrue="1" operator="equal">
      <formula>"買"</formula>
    </cfRule>
    <cfRule type="cellIs" dxfId="218" priority="110" stopIfTrue="1" operator="equal">
      <formula>"売"</formula>
    </cfRule>
  </conditionalFormatting>
  <conditionalFormatting sqref="G37">
    <cfRule type="cellIs" dxfId="217" priority="107" stopIfTrue="1" operator="equal">
      <formula>"買"</formula>
    </cfRule>
    <cfRule type="cellIs" dxfId="216" priority="108" stopIfTrue="1" operator="equal">
      <formula>"売"</formula>
    </cfRule>
  </conditionalFormatting>
  <conditionalFormatting sqref="G38">
    <cfRule type="cellIs" dxfId="211" priority="105" stopIfTrue="1" operator="equal">
      <formula>"買"</formula>
    </cfRule>
    <cfRule type="cellIs" dxfId="210" priority="106" stopIfTrue="1" operator="equal">
      <formula>"売"</formula>
    </cfRule>
  </conditionalFormatting>
  <conditionalFormatting sqref="G39">
    <cfRule type="cellIs" dxfId="209" priority="103" stopIfTrue="1" operator="equal">
      <formula>"買"</formula>
    </cfRule>
    <cfRule type="cellIs" dxfId="208" priority="104" stopIfTrue="1" operator="equal">
      <formula>"売"</formula>
    </cfRule>
  </conditionalFormatting>
  <conditionalFormatting sqref="G40">
    <cfRule type="cellIs" dxfId="207" priority="101" stopIfTrue="1" operator="equal">
      <formula>"買"</formula>
    </cfRule>
    <cfRule type="cellIs" dxfId="206" priority="102" stopIfTrue="1" operator="equal">
      <formula>"売"</formula>
    </cfRule>
  </conditionalFormatting>
  <conditionalFormatting sqref="G44">
    <cfRule type="cellIs" dxfId="199" priority="99" stopIfTrue="1" operator="equal">
      <formula>"買"</formula>
    </cfRule>
    <cfRule type="cellIs" dxfId="198" priority="100" stopIfTrue="1" operator="equal">
      <formula>"売"</formula>
    </cfRule>
  </conditionalFormatting>
  <conditionalFormatting sqref="G45">
    <cfRule type="cellIs" dxfId="195" priority="97" stopIfTrue="1" operator="equal">
      <formula>"買"</formula>
    </cfRule>
    <cfRule type="cellIs" dxfId="194" priority="98" stopIfTrue="1" operator="equal">
      <formula>"売"</formula>
    </cfRule>
  </conditionalFormatting>
  <conditionalFormatting sqref="G46">
    <cfRule type="cellIs" dxfId="193" priority="95" stopIfTrue="1" operator="equal">
      <formula>"買"</formula>
    </cfRule>
    <cfRule type="cellIs" dxfId="192" priority="96" stopIfTrue="1" operator="equal">
      <formula>"売"</formula>
    </cfRule>
  </conditionalFormatting>
  <conditionalFormatting sqref="G47">
    <cfRule type="cellIs" dxfId="191" priority="93" stopIfTrue="1" operator="equal">
      <formula>"買"</formula>
    </cfRule>
    <cfRule type="cellIs" dxfId="190" priority="94" stopIfTrue="1" operator="equal">
      <formula>"売"</formula>
    </cfRule>
  </conditionalFormatting>
  <conditionalFormatting sqref="G48">
    <cfRule type="cellIs" dxfId="183" priority="91" stopIfTrue="1" operator="equal">
      <formula>"買"</formula>
    </cfRule>
    <cfRule type="cellIs" dxfId="182" priority="92" stopIfTrue="1" operator="equal">
      <formula>"売"</formula>
    </cfRule>
  </conditionalFormatting>
  <conditionalFormatting sqref="G49">
    <cfRule type="cellIs" dxfId="179" priority="89" stopIfTrue="1" operator="equal">
      <formula>"買"</formula>
    </cfRule>
    <cfRule type="cellIs" dxfId="178" priority="90" stopIfTrue="1" operator="equal">
      <formula>"売"</formula>
    </cfRule>
  </conditionalFormatting>
  <conditionalFormatting sqref="G50">
    <cfRule type="cellIs" dxfId="175" priority="87" stopIfTrue="1" operator="equal">
      <formula>"買"</formula>
    </cfRule>
    <cfRule type="cellIs" dxfId="174" priority="88" stopIfTrue="1" operator="equal">
      <formula>"売"</formula>
    </cfRule>
  </conditionalFormatting>
  <conditionalFormatting sqref="G52">
    <cfRule type="cellIs" dxfId="173" priority="85" stopIfTrue="1" operator="equal">
      <formula>"買"</formula>
    </cfRule>
    <cfRule type="cellIs" dxfId="172" priority="86" stopIfTrue="1" operator="equal">
      <formula>"売"</formula>
    </cfRule>
  </conditionalFormatting>
  <conditionalFormatting sqref="G53">
    <cfRule type="cellIs" dxfId="171" priority="83" stopIfTrue="1" operator="equal">
      <formula>"買"</formula>
    </cfRule>
    <cfRule type="cellIs" dxfId="170" priority="84" stopIfTrue="1" operator="equal">
      <formula>"売"</formula>
    </cfRule>
  </conditionalFormatting>
  <conditionalFormatting sqref="G51">
    <cfRule type="cellIs" dxfId="169" priority="81" stopIfTrue="1" operator="equal">
      <formula>"買"</formula>
    </cfRule>
    <cfRule type="cellIs" dxfId="168" priority="82" stopIfTrue="1" operator="equal">
      <formula>"売"</formula>
    </cfRule>
  </conditionalFormatting>
  <conditionalFormatting sqref="G54">
    <cfRule type="cellIs" dxfId="159" priority="79" stopIfTrue="1" operator="equal">
      <formula>"買"</formula>
    </cfRule>
    <cfRule type="cellIs" dxfId="158" priority="80" stopIfTrue="1" operator="equal">
      <formula>"売"</formula>
    </cfRule>
  </conditionalFormatting>
  <conditionalFormatting sqref="G55">
    <cfRule type="cellIs" dxfId="155" priority="77" stopIfTrue="1" operator="equal">
      <formula>"買"</formula>
    </cfRule>
    <cfRule type="cellIs" dxfId="154" priority="78" stopIfTrue="1" operator="equal">
      <formula>"売"</formula>
    </cfRule>
  </conditionalFormatting>
  <conditionalFormatting sqref="G56">
    <cfRule type="cellIs" dxfId="153" priority="75" stopIfTrue="1" operator="equal">
      <formula>"買"</formula>
    </cfRule>
    <cfRule type="cellIs" dxfId="152" priority="76" stopIfTrue="1" operator="equal">
      <formula>"売"</formula>
    </cfRule>
  </conditionalFormatting>
  <conditionalFormatting sqref="G57">
    <cfRule type="cellIs" dxfId="151" priority="73" stopIfTrue="1" operator="equal">
      <formula>"買"</formula>
    </cfRule>
    <cfRule type="cellIs" dxfId="150" priority="74" stopIfTrue="1" operator="equal">
      <formula>"売"</formula>
    </cfRule>
  </conditionalFormatting>
  <conditionalFormatting sqref="G58">
    <cfRule type="cellIs" dxfId="149" priority="71" stopIfTrue="1" operator="equal">
      <formula>"買"</formula>
    </cfRule>
    <cfRule type="cellIs" dxfId="148" priority="72" stopIfTrue="1" operator="equal">
      <formula>"売"</formula>
    </cfRule>
  </conditionalFormatting>
  <conditionalFormatting sqref="G59">
    <cfRule type="cellIs" dxfId="147" priority="69" stopIfTrue="1" operator="equal">
      <formula>"買"</formula>
    </cfRule>
    <cfRule type="cellIs" dxfId="146" priority="70" stopIfTrue="1" operator="equal">
      <formula>"売"</formula>
    </cfRule>
  </conditionalFormatting>
  <conditionalFormatting sqref="G61">
    <cfRule type="cellIs" dxfId="135" priority="67" stopIfTrue="1" operator="equal">
      <formula>"買"</formula>
    </cfRule>
    <cfRule type="cellIs" dxfId="134" priority="68" stopIfTrue="1" operator="equal">
      <formula>"売"</formula>
    </cfRule>
  </conditionalFormatting>
  <conditionalFormatting sqref="G63">
    <cfRule type="cellIs" dxfId="133" priority="65" stopIfTrue="1" operator="equal">
      <formula>"買"</formula>
    </cfRule>
    <cfRule type="cellIs" dxfId="132" priority="66" stopIfTrue="1" operator="equal">
      <formula>"売"</formula>
    </cfRule>
  </conditionalFormatting>
  <conditionalFormatting sqref="G65">
    <cfRule type="cellIs" dxfId="131" priority="63" stopIfTrue="1" operator="equal">
      <formula>"買"</formula>
    </cfRule>
    <cfRule type="cellIs" dxfId="130" priority="64" stopIfTrue="1" operator="equal">
      <formula>"売"</formula>
    </cfRule>
  </conditionalFormatting>
  <conditionalFormatting sqref="G60">
    <cfRule type="cellIs" dxfId="129" priority="61" stopIfTrue="1" operator="equal">
      <formula>"買"</formula>
    </cfRule>
    <cfRule type="cellIs" dxfId="128" priority="62" stopIfTrue="1" operator="equal">
      <formula>"売"</formula>
    </cfRule>
  </conditionalFormatting>
  <conditionalFormatting sqref="G62">
    <cfRule type="cellIs" dxfId="127" priority="59" stopIfTrue="1" operator="equal">
      <formula>"買"</formula>
    </cfRule>
    <cfRule type="cellIs" dxfId="126" priority="60" stopIfTrue="1" operator="equal">
      <formula>"売"</formula>
    </cfRule>
  </conditionalFormatting>
  <conditionalFormatting sqref="G64">
    <cfRule type="cellIs" dxfId="125" priority="57" stopIfTrue="1" operator="equal">
      <formula>"買"</formula>
    </cfRule>
    <cfRule type="cellIs" dxfId="124" priority="58" stopIfTrue="1" operator="equal">
      <formula>"売"</formula>
    </cfRule>
  </conditionalFormatting>
  <conditionalFormatting sqref="G66">
    <cfRule type="cellIs" dxfId="111" priority="55" stopIfTrue="1" operator="equal">
      <formula>"買"</formula>
    </cfRule>
    <cfRule type="cellIs" dxfId="110" priority="56" stopIfTrue="1" operator="equal">
      <formula>"売"</formula>
    </cfRule>
  </conditionalFormatting>
  <conditionalFormatting sqref="G67">
    <cfRule type="cellIs" dxfId="109" priority="53" stopIfTrue="1" operator="equal">
      <formula>"買"</formula>
    </cfRule>
    <cfRule type="cellIs" dxfId="108" priority="54" stopIfTrue="1" operator="equal">
      <formula>"売"</formula>
    </cfRule>
  </conditionalFormatting>
  <conditionalFormatting sqref="G71">
    <cfRule type="cellIs" dxfId="103" priority="51" stopIfTrue="1" operator="equal">
      <formula>"買"</formula>
    </cfRule>
    <cfRule type="cellIs" dxfId="102" priority="52" stopIfTrue="1" operator="equal">
      <formula>"売"</formula>
    </cfRule>
  </conditionalFormatting>
  <conditionalFormatting sqref="G68">
    <cfRule type="cellIs" dxfId="101" priority="49" stopIfTrue="1" operator="equal">
      <formula>"買"</formula>
    </cfRule>
    <cfRule type="cellIs" dxfId="100" priority="50" stopIfTrue="1" operator="equal">
      <formula>"売"</formula>
    </cfRule>
  </conditionalFormatting>
  <conditionalFormatting sqref="G69">
    <cfRule type="cellIs" dxfId="99" priority="47" stopIfTrue="1" operator="equal">
      <formula>"買"</formula>
    </cfRule>
    <cfRule type="cellIs" dxfId="98" priority="48" stopIfTrue="1" operator="equal">
      <formula>"売"</formula>
    </cfRule>
  </conditionalFormatting>
  <conditionalFormatting sqref="G70">
    <cfRule type="cellIs" dxfId="97" priority="45" stopIfTrue="1" operator="equal">
      <formula>"買"</formula>
    </cfRule>
    <cfRule type="cellIs" dxfId="96" priority="46" stopIfTrue="1" operator="equal">
      <formula>"売"</formula>
    </cfRule>
  </conditionalFormatting>
  <conditionalFormatting sqref="G74">
    <cfRule type="cellIs" dxfId="87" priority="39" stopIfTrue="1" operator="equal">
      <formula>"買"</formula>
    </cfRule>
    <cfRule type="cellIs" dxfId="86" priority="40" stopIfTrue="1" operator="equal">
      <formula>"売"</formula>
    </cfRule>
  </conditionalFormatting>
  <conditionalFormatting sqref="G72">
    <cfRule type="cellIs" dxfId="85" priority="43" stopIfTrue="1" operator="equal">
      <formula>"買"</formula>
    </cfRule>
    <cfRule type="cellIs" dxfId="84" priority="44" stopIfTrue="1" operator="equal">
      <formula>"売"</formula>
    </cfRule>
  </conditionalFormatting>
  <conditionalFormatting sqref="G73">
    <cfRule type="cellIs" dxfId="83" priority="41" stopIfTrue="1" operator="equal">
      <formula>"買"</formula>
    </cfRule>
    <cfRule type="cellIs" dxfId="82" priority="42" stopIfTrue="1" operator="equal">
      <formula>"売"</formula>
    </cfRule>
  </conditionalFormatting>
  <conditionalFormatting sqref="G75">
    <cfRule type="cellIs" dxfId="81" priority="37" stopIfTrue="1" operator="equal">
      <formula>"買"</formula>
    </cfRule>
    <cfRule type="cellIs" dxfId="80" priority="38" stopIfTrue="1" operator="equal">
      <formula>"売"</formula>
    </cfRule>
  </conditionalFormatting>
  <conditionalFormatting sqref="G77">
    <cfRule type="cellIs" dxfId="71" priority="33" stopIfTrue="1" operator="equal">
      <formula>"買"</formula>
    </cfRule>
    <cfRule type="cellIs" dxfId="70" priority="34" stopIfTrue="1" operator="equal">
      <formula>"売"</formula>
    </cfRule>
  </conditionalFormatting>
  <conditionalFormatting sqref="G76">
    <cfRule type="cellIs" dxfId="69" priority="35" stopIfTrue="1" operator="equal">
      <formula>"買"</formula>
    </cfRule>
    <cfRule type="cellIs" dxfId="68" priority="36" stopIfTrue="1" operator="equal">
      <formula>"売"</formula>
    </cfRule>
  </conditionalFormatting>
  <conditionalFormatting sqref="G78">
    <cfRule type="cellIs" dxfId="67" priority="31" stopIfTrue="1" operator="equal">
      <formula>"買"</formula>
    </cfRule>
    <cfRule type="cellIs" dxfId="66" priority="32" stopIfTrue="1" operator="equal">
      <formula>"売"</formula>
    </cfRule>
  </conditionalFormatting>
  <conditionalFormatting sqref="G79">
    <cfRule type="cellIs" dxfId="59" priority="29" stopIfTrue="1" operator="equal">
      <formula>"買"</formula>
    </cfRule>
    <cfRule type="cellIs" dxfId="58" priority="30" stopIfTrue="1" operator="equal">
      <formula>"売"</formula>
    </cfRule>
  </conditionalFormatting>
  <conditionalFormatting sqref="G80">
    <cfRule type="cellIs" dxfId="57" priority="27" stopIfTrue="1" operator="equal">
      <formula>"買"</formula>
    </cfRule>
    <cfRule type="cellIs" dxfId="56" priority="28" stopIfTrue="1" operator="equal">
      <formula>"売"</formula>
    </cfRule>
  </conditionalFormatting>
  <conditionalFormatting sqref="G81">
    <cfRule type="cellIs" dxfId="55" priority="25" stopIfTrue="1" operator="equal">
      <formula>"買"</formula>
    </cfRule>
    <cfRule type="cellIs" dxfId="54" priority="26" stopIfTrue="1" operator="equal">
      <formula>"売"</formula>
    </cfRule>
  </conditionalFormatting>
  <conditionalFormatting sqref="G82:G83">
    <cfRule type="cellIs" dxfId="47" priority="23" stopIfTrue="1" operator="equal">
      <formula>"買"</formula>
    </cfRule>
    <cfRule type="cellIs" dxfId="46" priority="24" stopIfTrue="1" operator="equal">
      <formula>"売"</formula>
    </cfRule>
  </conditionalFormatting>
  <conditionalFormatting sqref="G84">
    <cfRule type="cellIs" dxfId="37" priority="21" stopIfTrue="1" operator="equal">
      <formula>"買"</formula>
    </cfRule>
    <cfRule type="cellIs" dxfId="36" priority="22" stopIfTrue="1" operator="equal">
      <formula>"売"</formula>
    </cfRule>
  </conditionalFormatting>
  <conditionalFormatting sqref="G85">
    <cfRule type="cellIs" dxfId="35" priority="19" stopIfTrue="1" operator="equal">
      <formula>"買"</formula>
    </cfRule>
    <cfRule type="cellIs" dxfId="34" priority="20" stopIfTrue="1" operator="equal">
      <formula>"売"</formula>
    </cfRule>
  </conditionalFormatting>
  <conditionalFormatting sqref="G86">
    <cfRule type="cellIs" dxfId="33" priority="17" stopIfTrue="1" operator="equal">
      <formula>"買"</formula>
    </cfRule>
    <cfRule type="cellIs" dxfId="32" priority="18" stopIfTrue="1" operator="equal">
      <formula>"売"</formula>
    </cfRule>
  </conditionalFormatting>
  <conditionalFormatting sqref="G87:G95">
    <cfRule type="cellIs" dxfId="31" priority="15" stopIfTrue="1" operator="equal">
      <formula>"買"</formula>
    </cfRule>
    <cfRule type="cellIs" dxfId="30" priority="16" stopIfTrue="1" operator="equal">
      <formula>"売"</formula>
    </cfRule>
  </conditionalFormatting>
  <conditionalFormatting sqref="G99:G100 G96">
    <cfRule type="cellIs" dxfId="27" priority="13" stopIfTrue="1" operator="equal">
      <formula>"買"</formula>
    </cfRule>
    <cfRule type="cellIs" dxfId="26" priority="14" stopIfTrue="1" operator="equal">
      <formula>"売"</formula>
    </cfRule>
  </conditionalFormatting>
  <conditionalFormatting sqref="G97:G98">
    <cfRule type="cellIs" dxfId="25" priority="11" stopIfTrue="1" operator="equal">
      <formula>"買"</formula>
    </cfRule>
    <cfRule type="cellIs" dxfId="24" priority="12" stopIfTrue="1" operator="equal">
      <formula>"売"</formula>
    </cfRule>
  </conditionalFormatting>
  <conditionalFormatting sqref="G102:G103">
    <cfRule type="cellIs" dxfId="19" priority="9" stopIfTrue="1" operator="equal">
      <formula>"買"</formula>
    </cfRule>
    <cfRule type="cellIs" dxfId="18" priority="10" stopIfTrue="1" operator="equal">
      <formula>"売"</formula>
    </cfRule>
  </conditionalFormatting>
  <conditionalFormatting sqref="G101">
    <cfRule type="cellIs" dxfId="17" priority="7" stopIfTrue="1" operator="equal">
      <formula>"買"</formula>
    </cfRule>
    <cfRule type="cellIs" dxfId="16" priority="8" stopIfTrue="1" operator="equal">
      <formula>"売"</formula>
    </cfRule>
  </conditionalFormatting>
  <conditionalFormatting sqref="G104">
    <cfRule type="cellIs" dxfId="15" priority="5" stopIfTrue="1" operator="equal">
      <formula>"買"</formula>
    </cfRule>
    <cfRule type="cellIs" dxfId="14" priority="6" stopIfTrue="1" operator="equal">
      <formula>"売"</formula>
    </cfRule>
  </conditionalFormatting>
  <conditionalFormatting sqref="G105:G106">
    <cfRule type="cellIs" dxfId="7" priority="3" stopIfTrue="1" operator="equal">
      <formula>"買"</formula>
    </cfRule>
    <cfRule type="cellIs" dxfId="6" priority="4" stopIfTrue="1" operator="equal">
      <formula>"売"</formula>
    </cfRule>
  </conditionalFormatting>
  <conditionalFormatting sqref="G107:G108">
    <cfRule type="cellIs" dxfId="3" priority="1" stopIfTrue="1" operator="equal">
      <formula>"買"</formula>
    </cfRule>
    <cfRule type="cellIs" dxfId="2" priority="2" stopIfTrue="1" operator="equal">
      <formula>"売"</formula>
    </cfRule>
  </conditionalFormatting>
  <dataValidations count="1">
    <dataValidation type="list" allowBlank="1" showInputMessage="1" showErrorMessage="1" sqref="G9:G108" xr:uid="{DE037861-BBEA-4DF6-B51B-38AA01FA0AF6}">
      <formula1>"買,売"</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3B62A-5C46-416B-A559-55216E02DBCE}">
  <dimension ref="B2:AA109"/>
  <sheetViews>
    <sheetView zoomScale="115" zoomScaleNormal="115" workbookViewId="0">
      <pane ySplit="8" topLeftCell="A9" activePane="bottomLeft" state="frozen"/>
      <selection pane="bottomLeft" activeCell="E108" sqref="E108:F108"/>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90" t="s">
        <v>5</v>
      </c>
      <c r="C2" s="90"/>
      <c r="D2" s="110" t="s">
        <v>71</v>
      </c>
      <c r="E2" s="110"/>
      <c r="F2" s="90" t="s">
        <v>6</v>
      </c>
      <c r="G2" s="90"/>
      <c r="H2" s="106" t="s">
        <v>74</v>
      </c>
      <c r="I2" s="106"/>
      <c r="J2" s="90" t="s">
        <v>7</v>
      </c>
      <c r="K2" s="90"/>
      <c r="L2" s="111">
        <v>100000</v>
      </c>
      <c r="M2" s="110"/>
      <c r="N2" s="90" t="s">
        <v>8</v>
      </c>
      <c r="O2" s="90"/>
      <c r="P2" s="107">
        <f>SUM(L2,D4)</f>
        <v>122231.15475203046</v>
      </c>
      <c r="Q2" s="106"/>
      <c r="R2" s="1"/>
      <c r="S2" s="1"/>
      <c r="T2" s="1"/>
    </row>
    <row r="3" spans="2:27" ht="57" customHeight="1" x14ac:dyDescent="0.15">
      <c r="B3" s="90" t="s">
        <v>9</v>
      </c>
      <c r="C3" s="90"/>
      <c r="D3" s="108" t="s">
        <v>38</v>
      </c>
      <c r="E3" s="108"/>
      <c r="F3" s="108"/>
      <c r="G3" s="108"/>
      <c r="H3" s="108"/>
      <c r="I3" s="108"/>
      <c r="J3" s="90" t="s">
        <v>10</v>
      </c>
      <c r="K3" s="90"/>
      <c r="L3" s="108" t="s">
        <v>65</v>
      </c>
      <c r="M3" s="109"/>
      <c r="N3" s="109"/>
      <c r="O3" s="109"/>
      <c r="P3" s="109"/>
      <c r="Q3" s="109"/>
      <c r="R3" s="1"/>
      <c r="S3" s="1"/>
    </row>
    <row r="4" spans="2:27" x14ac:dyDescent="0.15">
      <c r="B4" s="90" t="s">
        <v>11</v>
      </c>
      <c r="C4" s="90"/>
      <c r="D4" s="104">
        <f>SUM($R$9:$S$993)</f>
        <v>22231.154752030459</v>
      </c>
      <c r="E4" s="104"/>
      <c r="F4" s="90" t="s">
        <v>12</v>
      </c>
      <c r="G4" s="90"/>
      <c r="H4" s="105">
        <f>SUM($T$9:$U$108)</f>
        <v>67.400000000001882</v>
      </c>
      <c r="I4" s="106"/>
      <c r="J4" s="87" t="s">
        <v>67</v>
      </c>
      <c r="K4" s="87"/>
      <c r="L4" s="107">
        <f>Z8/AA8</f>
        <v>-1.3310076543271288</v>
      </c>
      <c r="M4" s="107"/>
      <c r="N4" s="87" t="s">
        <v>62</v>
      </c>
      <c r="O4" s="87"/>
      <c r="P4" s="88">
        <f>MAX(Y:Y)</f>
        <v>0.11651561591850279</v>
      </c>
      <c r="Q4" s="88"/>
      <c r="R4" s="1"/>
      <c r="S4" s="1"/>
      <c r="T4" s="1"/>
    </row>
    <row r="5" spans="2:27" x14ac:dyDescent="0.15">
      <c r="B5" s="58" t="s">
        <v>15</v>
      </c>
      <c r="C5" s="61">
        <f>COUNTIF($R$9:$R$990,"&gt;0")</f>
        <v>47</v>
      </c>
      <c r="D5" s="59" t="s">
        <v>16</v>
      </c>
      <c r="E5" s="15">
        <f>COUNTIF($R$9:$R$990,"&lt;0")</f>
        <v>53</v>
      </c>
      <c r="F5" s="59" t="s">
        <v>17</v>
      </c>
      <c r="G5" s="61">
        <f>COUNTIF($R$9:$R$990,"=0")</f>
        <v>0</v>
      </c>
      <c r="H5" s="59" t="s">
        <v>18</v>
      </c>
      <c r="I5" s="57">
        <f>C5/SUM(C5,E5,G5)</f>
        <v>0.47</v>
      </c>
      <c r="J5" s="89" t="s">
        <v>19</v>
      </c>
      <c r="K5" s="90"/>
      <c r="L5" s="91">
        <f>MAX(V9:V993)</f>
        <v>2</v>
      </c>
      <c r="M5" s="92"/>
      <c r="N5" s="17" t="s">
        <v>20</v>
      </c>
      <c r="O5" s="9"/>
      <c r="P5" s="91">
        <f>MAX(W9:W993)</f>
        <v>8</v>
      </c>
      <c r="Q5" s="92"/>
      <c r="R5" s="1"/>
      <c r="S5" s="1"/>
      <c r="T5" s="1"/>
    </row>
    <row r="6" spans="2:27" x14ac:dyDescent="0.15">
      <c r="B6" s="11"/>
      <c r="C6" s="13"/>
      <c r="D6" s="14"/>
      <c r="E6" s="10"/>
      <c r="F6" s="11"/>
      <c r="G6" s="10"/>
      <c r="H6" s="11"/>
      <c r="I6" s="16"/>
      <c r="J6" s="11"/>
      <c r="K6" s="11"/>
      <c r="L6" s="10"/>
      <c r="M6" s="37" t="s">
        <v>66</v>
      </c>
      <c r="N6" s="12"/>
      <c r="O6" s="12"/>
      <c r="P6" s="10"/>
      <c r="Q6" s="60"/>
      <c r="R6" s="1"/>
      <c r="S6" s="1"/>
      <c r="T6" s="1"/>
    </row>
    <row r="7" spans="2:27" x14ac:dyDescent="0.15">
      <c r="B7" s="93" t="s">
        <v>21</v>
      </c>
      <c r="C7" s="95" t="s">
        <v>22</v>
      </c>
      <c r="D7" s="96"/>
      <c r="E7" s="99" t="s">
        <v>23</v>
      </c>
      <c r="F7" s="100"/>
      <c r="G7" s="100"/>
      <c r="H7" s="100"/>
      <c r="I7" s="83"/>
      <c r="J7" s="101" t="s">
        <v>70</v>
      </c>
      <c r="K7" s="102"/>
      <c r="L7" s="85"/>
      <c r="M7" s="103" t="s">
        <v>25</v>
      </c>
      <c r="N7" s="78" t="s">
        <v>26</v>
      </c>
      <c r="O7" s="79"/>
      <c r="P7" s="79"/>
      <c r="Q7" s="80"/>
      <c r="R7" s="81" t="s">
        <v>27</v>
      </c>
      <c r="S7" s="81"/>
      <c r="T7" s="81"/>
      <c r="U7" s="81"/>
    </row>
    <row r="8" spans="2:27" x14ac:dyDescent="0.15">
      <c r="B8" s="94"/>
      <c r="C8" s="97"/>
      <c r="D8" s="98"/>
      <c r="E8" s="18" t="s">
        <v>28</v>
      </c>
      <c r="F8" s="18" t="s">
        <v>29</v>
      </c>
      <c r="G8" s="18" t="s">
        <v>30</v>
      </c>
      <c r="H8" s="82" t="s">
        <v>31</v>
      </c>
      <c r="I8" s="83"/>
      <c r="J8" s="4" t="s">
        <v>32</v>
      </c>
      <c r="K8" s="84" t="s">
        <v>33</v>
      </c>
      <c r="L8" s="85"/>
      <c r="M8" s="103"/>
      <c r="N8" s="5" t="s">
        <v>28</v>
      </c>
      <c r="O8" s="5" t="s">
        <v>29</v>
      </c>
      <c r="P8" s="86" t="s">
        <v>31</v>
      </c>
      <c r="Q8" s="80"/>
      <c r="R8" s="81" t="s">
        <v>34</v>
      </c>
      <c r="S8" s="81"/>
      <c r="T8" s="81" t="s">
        <v>32</v>
      </c>
      <c r="U8" s="81"/>
      <c r="Y8" t="s">
        <v>61</v>
      </c>
      <c r="Z8">
        <f>SUM(Z9:Z108)</f>
        <v>89393.211161939864</v>
      </c>
      <c r="AA8">
        <f>SUM(AA9:AA108)</f>
        <v>-67162.056409909434</v>
      </c>
    </row>
    <row r="9" spans="2:27" x14ac:dyDescent="0.15">
      <c r="B9" s="56">
        <v>1</v>
      </c>
      <c r="C9" s="74">
        <f>L2</f>
        <v>100000</v>
      </c>
      <c r="D9" s="74"/>
      <c r="E9" s="73">
        <v>2016</v>
      </c>
      <c r="F9" s="8">
        <v>43838</v>
      </c>
      <c r="G9" s="73" t="s">
        <v>3</v>
      </c>
      <c r="H9" s="75">
        <v>1.0865499999999999</v>
      </c>
      <c r="I9" s="75"/>
      <c r="J9" s="73">
        <v>17</v>
      </c>
      <c r="K9" s="74">
        <f>IF(J9="","",C9*0.01)</f>
        <v>1000</v>
      </c>
      <c r="L9" s="74"/>
      <c r="M9" s="6">
        <f>IF(J9="","",(K9/J9)/LOOKUP(RIGHT($D$2,3),定数!$A$6:$A$13,定数!$B$6:$B$13))</f>
        <v>0.49019607843137253</v>
      </c>
      <c r="N9" s="73">
        <v>2016</v>
      </c>
      <c r="O9" s="8">
        <v>43838</v>
      </c>
      <c r="P9" s="75">
        <v>1.08345</v>
      </c>
      <c r="Q9" s="75"/>
      <c r="R9" s="76">
        <f>IF(P9="","",T9*M9*LOOKUP(RIGHT($D$2,3),定数!$A$6:$A$13,定数!$B$6:$B$13))</f>
        <v>1823.5294117646356</v>
      </c>
      <c r="S9" s="76"/>
      <c r="T9" s="77">
        <f>IF(P9="","",IF(G9="買",(P9-H9),(H9-P9))*IF(RIGHT($D$2,3)="JPY",100,10000))</f>
        <v>30.999999999998806</v>
      </c>
      <c r="U9" s="77"/>
      <c r="V9" s="1">
        <f>IF(T9&lt;&gt;"",IF(T9&gt;0,1+V8,0),"")</f>
        <v>1</v>
      </c>
      <c r="W9">
        <f>IF(T9&lt;&gt;"",IF(T9&lt;0,1+W8,0),"")</f>
        <v>0</v>
      </c>
      <c r="Z9">
        <f>IF(R9&gt;0,R9,"")</f>
        <v>1823.5294117646356</v>
      </c>
      <c r="AA9" t="str">
        <f>IF(R9&lt;0,R9,"")</f>
        <v/>
      </c>
    </row>
    <row r="10" spans="2:27" x14ac:dyDescent="0.15">
      <c r="B10" s="56">
        <v>2</v>
      </c>
      <c r="C10" s="74">
        <f t="shared" ref="C10:C73" si="0">IF(R9="","",C9+R9)</f>
        <v>101823.52941176464</v>
      </c>
      <c r="D10" s="74"/>
      <c r="E10" s="71"/>
      <c r="F10" s="8"/>
      <c r="G10" s="73" t="s">
        <v>3</v>
      </c>
      <c r="H10" s="75">
        <v>1.08911</v>
      </c>
      <c r="I10" s="75"/>
      <c r="J10" s="73">
        <v>15</v>
      </c>
      <c r="K10" s="74">
        <f t="shared" ref="K10:K73" si="1">IF(J10="","",C10*0.01)</f>
        <v>1018.2352941176464</v>
      </c>
      <c r="L10" s="74"/>
      <c r="M10" s="6">
        <f>IF(J10="","",(K10/J10)/LOOKUP(RIGHT($D$2,3),定数!$A$6:$A$13,定数!$B$6:$B$13))</f>
        <v>0.56568627450980347</v>
      </c>
      <c r="N10" s="71"/>
      <c r="O10" s="8"/>
      <c r="P10" s="75">
        <v>1.0854600000000001</v>
      </c>
      <c r="Q10" s="75"/>
      <c r="R10" s="76">
        <f>IF(P10="","",T10*M10*LOOKUP(RIGHT($D$2,3),定数!$A$6:$A$13,定数!$B$6:$B$13))</f>
        <v>2477.7058823528923</v>
      </c>
      <c r="S10" s="76"/>
      <c r="T10" s="77">
        <f>IF(P10="","",IF(G10="買",(P10-H10),(H10-P10))*IF(RIGHT($D$2,3)="JPY",100,10000))</f>
        <v>36.499999999999311</v>
      </c>
      <c r="U10" s="77"/>
      <c r="V10" s="22">
        <f t="shared" ref="V10:V22" si="2">IF(T10&lt;&gt;"",IF(T10&gt;0,1+V9,0),"")</f>
        <v>2</v>
      </c>
      <c r="W10">
        <f t="shared" ref="W10:W73" si="3">IF(T10&lt;&gt;"",IF(T10&lt;0,1+W9,0),"")</f>
        <v>0</v>
      </c>
      <c r="X10" s="35">
        <f>IF(C10&lt;&gt;"",MAX(C10,C9),"")</f>
        <v>101823.52941176464</v>
      </c>
      <c r="Z10">
        <f t="shared" ref="Z10:Z73" si="4">IF(R10&gt;0,R10,"")</f>
        <v>2477.7058823528923</v>
      </c>
      <c r="AA10" t="str">
        <f t="shared" ref="AA10:AA73" si="5">IF(R10&lt;0,R10,"")</f>
        <v/>
      </c>
    </row>
    <row r="11" spans="2:27" x14ac:dyDescent="0.15">
      <c r="B11" s="56">
        <v>3</v>
      </c>
      <c r="C11" s="74">
        <f t="shared" si="0"/>
        <v>104301.23529411753</v>
      </c>
      <c r="D11" s="74"/>
      <c r="E11" s="71"/>
      <c r="F11" s="8"/>
      <c r="G11" s="73" t="s">
        <v>4</v>
      </c>
      <c r="H11" s="75">
        <v>1.0886499999999999</v>
      </c>
      <c r="I11" s="75"/>
      <c r="J11" s="73">
        <v>10</v>
      </c>
      <c r="K11" s="74">
        <f t="shared" si="1"/>
        <v>1043.0123529411753</v>
      </c>
      <c r="L11" s="74"/>
      <c r="M11" s="6">
        <f>IF(J11="","",(K11/J11)/LOOKUP(RIGHT($D$2,3),定数!$A$6:$A$13,定数!$B$6:$B$13))</f>
        <v>0.86917696078431272</v>
      </c>
      <c r="N11" s="71"/>
      <c r="O11" s="8"/>
      <c r="P11" s="75">
        <v>1.08745</v>
      </c>
      <c r="Q11" s="75"/>
      <c r="R11" s="76">
        <f>IF(P11="","",T11*M11*LOOKUP(RIGHT($D$2,3),定数!$A$6:$A$13,定数!$B$6:$B$13))</f>
        <v>-1251.6148235292726</v>
      </c>
      <c r="S11" s="76"/>
      <c r="T11" s="77">
        <f>IF(P11="","",IF(G11="買",(P11-H11),(H11-P11))*IF(RIGHT($D$2,3)="JPY",100,10000))</f>
        <v>-11.999999999998678</v>
      </c>
      <c r="U11" s="77"/>
      <c r="V11" s="22">
        <f t="shared" si="2"/>
        <v>0</v>
      </c>
      <c r="W11">
        <f t="shared" si="3"/>
        <v>1</v>
      </c>
      <c r="X11" s="35">
        <f>IF(C11&lt;&gt;"",MAX(X10,C11),"")</f>
        <v>104301.23529411753</v>
      </c>
      <c r="Y11" s="36">
        <f>IF(X11&lt;&gt;"",1-(C11/X11),"")</f>
        <v>0</v>
      </c>
      <c r="Z11" t="str">
        <f t="shared" si="4"/>
        <v/>
      </c>
      <c r="AA11">
        <f t="shared" si="5"/>
        <v>-1251.6148235292726</v>
      </c>
    </row>
    <row r="12" spans="2:27" x14ac:dyDescent="0.15">
      <c r="B12" s="56">
        <v>4</v>
      </c>
      <c r="C12" s="74">
        <f t="shared" si="0"/>
        <v>103049.62047058826</v>
      </c>
      <c r="D12" s="74"/>
      <c r="E12" s="71"/>
      <c r="F12" s="8"/>
      <c r="G12" s="73" t="s">
        <v>3</v>
      </c>
      <c r="H12" s="75">
        <v>1.08877</v>
      </c>
      <c r="I12" s="75"/>
      <c r="J12" s="73">
        <v>17</v>
      </c>
      <c r="K12" s="74">
        <f t="shared" si="1"/>
        <v>1030.4962047058825</v>
      </c>
      <c r="L12" s="74"/>
      <c r="M12" s="6">
        <f>IF(J12="","",(K12/J12)/LOOKUP(RIGHT($D$2,3),定数!$A$6:$A$13,定数!$B$6:$B$13))</f>
        <v>0.50514519838523653</v>
      </c>
      <c r="N12" s="71"/>
      <c r="O12" s="8"/>
      <c r="P12" s="75">
        <v>1.0905199999999999</v>
      </c>
      <c r="Q12" s="75"/>
      <c r="R12" s="76">
        <f>IF(P12="","",T12*M12*LOOKUP(RIGHT($D$2,3),定数!$A$6:$A$13,定数!$B$6:$B$13))</f>
        <v>-1060.8049166089472</v>
      </c>
      <c r="S12" s="76"/>
      <c r="T12" s="77">
        <f t="shared" ref="T12:T75" si="6">IF(P12="","",IF(G12="買",(P12-H12),(H12-P12))*IF(RIGHT($D$2,3)="JPY",100,10000))</f>
        <v>-17.499999999999183</v>
      </c>
      <c r="U12" s="77"/>
      <c r="V12" s="22">
        <f t="shared" si="2"/>
        <v>0</v>
      </c>
      <c r="W12">
        <f t="shared" si="3"/>
        <v>2</v>
      </c>
      <c r="X12" s="35">
        <f t="shared" ref="X12:X75" si="7">IF(C12&lt;&gt;"",MAX(X11,C12),"")</f>
        <v>104301.23529411753</v>
      </c>
      <c r="Y12" s="36">
        <f t="shared" ref="Y12:Y75" si="8">IF(X12&lt;&gt;"",1-(C12/X12),"")</f>
        <v>1.1999999999998789E-2</v>
      </c>
      <c r="Z12" t="str">
        <f t="shared" si="4"/>
        <v/>
      </c>
      <c r="AA12">
        <f t="shared" si="5"/>
        <v>-1060.8049166089472</v>
      </c>
    </row>
    <row r="13" spans="2:27" x14ac:dyDescent="0.15">
      <c r="B13" s="56">
        <v>5</v>
      </c>
      <c r="C13" s="74">
        <f t="shared" si="0"/>
        <v>101988.81555397931</v>
      </c>
      <c r="D13" s="74"/>
      <c r="E13" s="71"/>
      <c r="F13" s="8"/>
      <c r="G13" s="56" t="s">
        <v>3</v>
      </c>
      <c r="H13" s="75">
        <v>1.0864799999999999</v>
      </c>
      <c r="I13" s="75"/>
      <c r="J13" s="71">
        <v>18</v>
      </c>
      <c r="K13" s="74">
        <f t="shared" si="1"/>
        <v>1019.888155539793</v>
      </c>
      <c r="L13" s="74"/>
      <c r="M13" s="6">
        <f>IF(J13="","",(K13/J13)/LOOKUP(RIGHT($D$2,3),定数!$A$6:$A$13,定数!$B$6:$B$13))</f>
        <v>0.47217044237953382</v>
      </c>
      <c r="N13" s="71"/>
      <c r="O13" s="8"/>
      <c r="P13" s="75">
        <v>1.0884100000000001</v>
      </c>
      <c r="Q13" s="75"/>
      <c r="R13" s="76">
        <f>IF(P13="","",T13*M13*LOOKUP(RIGHT($D$2,3),定数!$A$6:$A$13,定数!$B$6:$B$13))</f>
        <v>-1093.546744551119</v>
      </c>
      <c r="S13" s="76"/>
      <c r="T13" s="77">
        <f t="shared" si="6"/>
        <v>-19.300000000002093</v>
      </c>
      <c r="U13" s="77"/>
      <c r="V13" s="22">
        <f t="shared" si="2"/>
        <v>0</v>
      </c>
      <c r="W13">
        <f t="shared" si="3"/>
        <v>3</v>
      </c>
      <c r="X13" s="35">
        <f t="shared" si="7"/>
        <v>104301.23529411753</v>
      </c>
      <c r="Y13" s="36">
        <f t="shared" si="8"/>
        <v>2.2170588235292388E-2</v>
      </c>
      <c r="Z13" t="str">
        <f t="shared" si="4"/>
        <v/>
      </c>
      <c r="AA13">
        <f t="shared" si="5"/>
        <v>-1093.546744551119</v>
      </c>
    </row>
    <row r="14" spans="2:27" x14ac:dyDescent="0.15">
      <c r="B14" s="56">
        <v>6</v>
      </c>
      <c r="C14" s="74">
        <f t="shared" si="0"/>
        <v>100895.26880942819</v>
      </c>
      <c r="D14" s="74"/>
      <c r="E14" s="71"/>
      <c r="F14" s="8"/>
      <c r="G14" s="73" t="s">
        <v>3</v>
      </c>
      <c r="H14" s="75">
        <v>1.08331</v>
      </c>
      <c r="I14" s="75"/>
      <c r="J14" s="73">
        <v>30</v>
      </c>
      <c r="K14" s="74">
        <f t="shared" si="1"/>
        <v>1008.9526880942819</v>
      </c>
      <c r="L14" s="74"/>
      <c r="M14" s="6">
        <f>IF(J14="","",(K14/J14)/LOOKUP(RIGHT($D$2,3),定数!$A$6:$A$13,定数!$B$6:$B$13))</f>
        <v>0.28026463558174503</v>
      </c>
      <c r="N14" s="71"/>
      <c r="O14" s="8"/>
      <c r="P14" s="75">
        <v>1.08636</v>
      </c>
      <c r="Q14" s="75"/>
      <c r="R14" s="76">
        <f>IF(P14="","",T14*M14*LOOKUP(RIGHT($D$2,3),定数!$A$6:$A$13,定数!$B$6:$B$13))</f>
        <v>-1025.7685662291858</v>
      </c>
      <c r="S14" s="76"/>
      <c r="T14" s="77">
        <f t="shared" si="6"/>
        <v>-30.499999999999972</v>
      </c>
      <c r="U14" s="77"/>
      <c r="V14" s="22">
        <f t="shared" si="2"/>
        <v>0</v>
      </c>
      <c r="W14">
        <f t="shared" si="3"/>
        <v>4</v>
      </c>
      <c r="X14" s="35">
        <f t="shared" si="7"/>
        <v>104301.23529411753</v>
      </c>
      <c r="Y14" s="36">
        <f t="shared" si="8"/>
        <v>3.2655092483659498E-2</v>
      </c>
      <c r="Z14" t="str">
        <f t="shared" si="4"/>
        <v/>
      </c>
      <c r="AA14">
        <f t="shared" si="5"/>
        <v>-1025.7685662291858</v>
      </c>
    </row>
    <row r="15" spans="2:27" x14ac:dyDescent="0.15">
      <c r="B15" s="56">
        <v>7</v>
      </c>
      <c r="C15" s="74">
        <f t="shared" si="0"/>
        <v>99869.500243199</v>
      </c>
      <c r="D15" s="74"/>
      <c r="E15" s="71"/>
      <c r="F15" s="8"/>
      <c r="G15" s="73" t="s">
        <v>3</v>
      </c>
      <c r="H15" s="75">
        <v>1.0823799999999999</v>
      </c>
      <c r="I15" s="75"/>
      <c r="J15" s="73">
        <v>18</v>
      </c>
      <c r="K15" s="74">
        <f t="shared" si="1"/>
        <v>998.69500243199002</v>
      </c>
      <c r="L15" s="74"/>
      <c r="M15" s="6">
        <f>IF(J15="","",(K15/J15)/LOOKUP(RIGHT($D$2,3),定数!$A$6:$A$13,定数!$B$6:$B$13))</f>
        <v>0.46235879742221758</v>
      </c>
      <c r="N15" s="71"/>
      <c r="O15" s="8"/>
      <c r="P15" s="75">
        <v>1.0843</v>
      </c>
      <c r="Q15" s="75"/>
      <c r="R15" s="76">
        <f>IF(P15="","",T15*M15*LOOKUP(RIGHT($D$2,3),定数!$A$6:$A$13,定数!$B$6:$B$13))</f>
        <v>-1065.2746692608691</v>
      </c>
      <c r="S15" s="76"/>
      <c r="T15" s="77">
        <f t="shared" si="6"/>
        <v>-19.200000000001438</v>
      </c>
      <c r="U15" s="77"/>
      <c r="V15" s="22">
        <f t="shared" si="2"/>
        <v>0</v>
      </c>
      <c r="W15">
        <f t="shared" si="3"/>
        <v>5</v>
      </c>
      <c r="X15" s="35">
        <f t="shared" si="7"/>
        <v>104301.23529411753</v>
      </c>
      <c r="Y15" s="36">
        <f t="shared" si="8"/>
        <v>4.2489765710075678E-2</v>
      </c>
      <c r="Z15" t="str">
        <f t="shared" si="4"/>
        <v/>
      </c>
      <c r="AA15">
        <f t="shared" si="5"/>
        <v>-1065.2746692608691</v>
      </c>
    </row>
    <row r="16" spans="2:27" x14ac:dyDescent="0.15">
      <c r="B16" s="56">
        <v>8</v>
      </c>
      <c r="C16" s="74">
        <f t="shared" si="0"/>
        <v>98804.225573938136</v>
      </c>
      <c r="D16" s="74"/>
      <c r="E16" s="71"/>
      <c r="F16" s="8"/>
      <c r="G16" s="73" t="s">
        <v>4</v>
      </c>
      <c r="H16" s="75">
        <v>1.0873699999999999</v>
      </c>
      <c r="I16" s="75"/>
      <c r="J16" s="73">
        <v>21</v>
      </c>
      <c r="K16" s="74">
        <f t="shared" si="1"/>
        <v>988.0422557393814</v>
      </c>
      <c r="L16" s="74"/>
      <c r="M16" s="6">
        <f>IF(J16="","",(K16/J16)/LOOKUP(RIGHT($D$2,3),定数!$A$6:$A$13,定数!$B$6:$B$13))</f>
        <v>0.39208026021404024</v>
      </c>
      <c r="N16" s="71"/>
      <c r="O16" s="8"/>
      <c r="P16" s="75">
        <v>1.09131</v>
      </c>
      <c r="Q16" s="75"/>
      <c r="R16" s="76">
        <f>IF(P16="","",T16*M16*LOOKUP(RIGHT($D$2,3),定数!$A$6:$A$13,定数!$B$6:$B$13))</f>
        <v>1853.7554702920079</v>
      </c>
      <c r="S16" s="76"/>
      <c r="T16" s="77">
        <f t="shared" si="6"/>
        <v>39.400000000000546</v>
      </c>
      <c r="U16" s="77"/>
      <c r="V16" s="22">
        <f t="shared" si="2"/>
        <v>1</v>
      </c>
      <c r="W16">
        <f t="shared" si="3"/>
        <v>0</v>
      </c>
      <c r="X16" s="35">
        <f t="shared" si="7"/>
        <v>104301.23529411753</v>
      </c>
      <c r="Y16" s="36">
        <f t="shared" si="8"/>
        <v>5.2703208209168961E-2</v>
      </c>
      <c r="Z16">
        <f t="shared" si="4"/>
        <v>1853.7554702920079</v>
      </c>
      <c r="AA16" t="str">
        <f t="shared" si="5"/>
        <v/>
      </c>
    </row>
    <row r="17" spans="2:27" x14ac:dyDescent="0.15">
      <c r="B17" s="56">
        <v>9</v>
      </c>
      <c r="C17" s="74">
        <f t="shared" si="0"/>
        <v>100657.98104423014</v>
      </c>
      <c r="D17" s="74"/>
      <c r="E17" s="71"/>
      <c r="F17" s="8"/>
      <c r="G17" s="73" t="s">
        <v>3</v>
      </c>
      <c r="H17" s="75">
        <v>1.08277</v>
      </c>
      <c r="I17" s="75"/>
      <c r="J17" s="73">
        <v>7</v>
      </c>
      <c r="K17" s="74">
        <f t="shared" si="1"/>
        <v>1006.5798104423014</v>
      </c>
      <c r="L17" s="74"/>
      <c r="M17" s="6">
        <f>IF(J17="","",(K17/J17)/LOOKUP(RIGHT($D$2,3),定数!$A$6:$A$13,定数!$B$6:$B$13))</f>
        <v>1.1983092981455969</v>
      </c>
      <c r="N17" s="71"/>
      <c r="O17" s="8"/>
      <c r="P17" s="75">
        <v>1.0835900000000001</v>
      </c>
      <c r="Q17" s="75"/>
      <c r="R17" s="76">
        <f>IF(P17="","",T17*M17*LOOKUP(RIGHT($D$2,3),定数!$A$6:$A$13,定数!$B$6:$B$13))</f>
        <v>-1179.136349375329</v>
      </c>
      <c r="S17" s="76"/>
      <c r="T17" s="77">
        <f t="shared" si="6"/>
        <v>-8.2000000000004292</v>
      </c>
      <c r="U17" s="77"/>
      <c r="V17" s="22">
        <f t="shared" si="2"/>
        <v>0</v>
      </c>
      <c r="W17">
        <f t="shared" si="3"/>
        <v>1</v>
      </c>
      <c r="X17" s="35">
        <f t="shared" si="7"/>
        <v>104301.23529411753</v>
      </c>
      <c r="Y17" s="36">
        <f t="shared" si="8"/>
        <v>3.4930116020331248E-2</v>
      </c>
      <c r="Z17" t="str">
        <f t="shared" si="4"/>
        <v/>
      </c>
      <c r="AA17">
        <f t="shared" si="5"/>
        <v>-1179.136349375329</v>
      </c>
    </row>
    <row r="18" spans="2:27" x14ac:dyDescent="0.15">
      <c r="B18" s="56">
        <v>10</v>
      </c>
      <c r="C18" s="74">
        <f t="shared" si="0"/>
        <v>99478.844694854808</v>
      </c>
      <c r="D18" s="74"/>
      <c r="E18" s="71"/>
      <c r="F18" s="8"/>
      <c r="G18" s="73" t="s">
        <v>3</v>
      </c>
      <c r="H18" s="75">
        <v>1.1142300000000001</v>
      </c>
      <c r="I18" s="75"/>
      <c r="J18" s="73">
        <v>7</v>
      </c>
      <c r="K18" s="74">
        <f t="shared" si="1"/>
        <v>994.78844694854808</v>
      </c>
      <c r="L18" s="74"/>
      <c r="M18" s="6">
        <f>IF(J18="","",(K18/J18)/LOOKUP(RIGHT($D$2,3),定数!$A$6:$A$13,定数!$B$6:$B$13))</f>
        <v>1.1842719606530336</v>
      </c>
      <c r="N18" s="71"/>
      <c r="O18" s="8"/>
      <c r="P18" s="75">
        <v>1.1127899999999999</v>
      </c>
      <c r="Q18" s="75"/>
      <c r="R18" s="76">
        <f>IF(P18="","",T18*M18*LOOKUP(RIGHT($D$2,3),定数!$A$6:$A$13,定数!$B$6:$B$13))</f>
        <v>2046.4219480085956</v>
      </c>
      <c r="S18" s="76"/>
      <c r="T18" s="77">
        <f t="shared" si="6"/>
        <v>14.400000000001079</v>
      </c>
      <c r="U18" s="77"/>
      <c r="V18" s="22">
        <f t="shared" si="2"/>
        <v>1</v>
      </c>
      <c r="W18">
        <f t="shared" si="3"/>
        <v>0</v>
      </c>
      <c r="X18" s="35">
        <f t="shared" si="7"/>
        <v>104301.23529411753</v>
      </c>
      <c r="Y18" s="36">
        <f t="shared" si="8"/>
        <v>4.6235220375522301E-2</v>
      </c>
      <c r="Z18">
        <f t="shared" si="4"/>
        <v>2046.4219480085956</v>
      </c>
      <c r="AA18" t="str">
        <f t="shared" si="5"/>
        <v/>
      </c>
    </row>
    <row r="19" spans="2:27" x14ac:dyDescent="0.15">
      <c r="B19" s="56">
        <v>11</v>
      </c>
      <c r="C19" s="74">
        <f t="shared" si="0"/>
        <v>101525.2666428634</v>
      </c>
      <c r="D19" s="74"/>
      <c r="E19" s="71"/>
      <c r="F19" s="8"/>
      <c r="G19" s="73" t="s">
        <v>4</v>
      </c>
      <c r="H19" s="75">
        <v>1.12103</v>
      </c>
      <c r="I19" s="75"/>
      <c r="J19" s="73">
        <v>13</v>
      </c>
      <c r="K19" s="74">
        <f t="shared" si="1"/>
        <v>1015.252666428634</v>
      </c>
      <c r="L19" s="74"/>
      <c r="M19" s="6">
        <f>IF(J19="","",(K19/J19)/LOOKUP(RIGHT($D$2,3),定数!$A$6:$A$13,定数!$B$6:$B$13))</f>
        <v>0.65080299130040642</v>
      </c>
      <c r="N19" s="71"/>
      <c r="O19" s="8"/>
      <c r="P19" s="75">
        <v>1.11964</v>
      </c>
      <c r="Q19" s="75"/>
      <c r="R19" s="76">
        <f>IF(P19="","",T19*M19*LOOKUP(RIGHT($D$2,3),定数!$A$6:$A$13,定数!$B$6:$B$13))</f>
        <v>-1085.5393894890799</v>
      </c>
      <c r="S19" s="76"/>
      <c r="T19" s="77">
        <f t="shared" si="6"/>
        <v>-13.900000000000023</v>
      </c>
      <c r="U19" s="77"/>
      <c r="V19" s="22">
        <f t="shared" si="2"/>
        <v>0</v>
      </c>
      <c r="W19">
        <f t="shared" si="3"/>
        <v>1</v>
      </c>
      <c r="X19" s="35">
        <f t="shared" si="7"/>
        <v>104301.23529411753</v>
      </c>
      <c r="Y19" s="36">
        <f t="shared" si="8"/>
        <v>2.6614916337531658E-2</v>
      </c>
      <c r="Z19" t="str">
        <f t="shared" si="4"/>
        <v/>
      </c>
      <c r="AA19">
        <f t="shared" si="5"/>
        <v>-1085.5393894890799</v>
      </c>
    </row>
    <row r="20" spans="2:27" x14ac:dyDescent="0.15">
      <c r="B20" s="56">
        <v>12</v>
      </c>
      <c r="C20" s="74">
        <f t="shared" si="0"/>
        <v>100439.72725337432</v>
      </c>
      <c r="D20" s="74"/>
      <c r="E20" s="71"/>
      <c r="F20" s="8"/>
      <c r="G20" s="73" t="s">
        <v>4</v>
      </c>
      <c r="H20" s="75">
        <v>1.1296299999999999</v>
      </c>
      <c r="I20" s="75"/>
      <c r="J20" s="73">
        <v>12</v>
      </c>
      <c r="K20" s="74">
        <f t="shared" si="1"/>
        <v>1004.3972725337433</v>
      </c>
      <c r="L20" s="74"/>
      <c r="M20" s="6">
        <f>IF(J20="","",(K20/J20)/LOOKUP(RIGHT($D$2,3),定数!$A$6:$A$13,定数!$B$6:$B$13))</f>
        <v>0.69749810592621064</v>
      </c>
      <c r="N20" s="71"/>
      <c r="O20" s="8"/>
      <c r="P20" s="75">
        <v>1.12836</v>
      </c>
      <c r="Q20" s="75"/>
      <c r="R20" s="76">
        <f>IF(P20="","",T20*M20*LOOKUP(RIGHT($D$2,3),定数!$A$6:$A$13,定数!$B$6:$B$13))</f>
        <v>-1062.9871134314465</v>
      </c>
      <c r="S20" s="76"/>
      <c r="T20" s="77">
        <f t="shared" si="6"/>
        <v>-12.699999999998823</v>
      </c>
      <c r="U20" s="77"/>
      <c r="V20" s="22">
        <f t="shared" si="2"/>
        <v>0</v>
      </c>
      <c r="W20">
        <f t="shared" si="3"/>
        <v>2</v>
      </c>
      <c r="X20" s="35">
        <f t="shared" si="7"/>
        <v>104301.23529411753</v>
      </c>
      <c r="Y20" s="36">
        <f t="shared" si="8"/>
        <v>3.7022649155153298E-2</v>
      </c>
      <c r="Z20" t="str">
        <f t="shared" si="4"/>
        <v/>
      </c>
      <c r="AA20">
        <f t="shared" si="5"/>
        <v>-1062.9871134314465</v>
      </c>
    </row>
    <row r="21" spans="2:27" x14ac:dyDescent="0.15">
      <c r="B21" s="56">
        <v>13</v>
      </c>
      <c r="C21" s="74">
        <f t="shared" si="0"/>
        <v>99376.740139942878</v>
      </c>
      <c r="D21" s="74"/>
      <c r="E21" s="71"/>
      <c r="F21" s="8"/>
      <c r="G21" s="73" t="s">
        <v>4</v>
      </c>
      <c r="H21" s="75">
        <v>1.1347499999999999</v>
      </c>
      <c r="I21" s="75"/>
      <c r="J21" s="73">
        <v>42</v>
      </c>
      <c r="K21" s="74">
        <f t="shared" si="1"/>
        <v>993.76740139942876</v>
      </c>
      <c r="L21" s="74"/>
      <c r="M21" s="6">
        <f>IF(J21="","",(K21/J21)/LOOKUP(RIGHT($D$2,3),定数!$A$6:$A$13,定数!$B$6:$B$13))</f>
        <v>0.19717607170623586</v>
      </c>
      <c r="N21" s="71"/>
      <c r="O21" s="8"/>
      <c r="P21" s="75">
        <v>1.1304700000000001</v>
      </c>
      <c r="Q21" s="75"/>
      <c r="R21" s="76">
        <f>IF(P21="","",T21*M21*LOOKUP(RIGHT($D$2,3),定数!$A$6:$A$13,定数!$B$6:$B$13))</f>
        <v>-1012.6963042831893</v>
      </c>
      <c r="S21" s="76"/>
      <c r="T21" s="77">
        <f t="shared" si="6"/>
        <v>-42.799999999998391</v>
      </c>
      <c r="U21" s="77"/>
      <c r="V21" s="22">
        <f t="shared" si="2"/>
        <v>0</v>
      </c>
      <c r="W21">
        <f t="shared" si="3"/>
        <v>3</v>
      </c>
      <c r="X21" s="35">
        <f t="shared" si="7"/>
        <v>104301.23529411753</v>
      </c>
      <c r="Y21" s="36">
        <f t="shared" si="8"/>
        <v>4.7214159451593685E-2</v>
      </c>
      <c r="Z21" t="str">
        <f t="shared" si="4"/>
        <v/>
      </c>
      <c r="AA21">
        <f t="shared" si="5"/>
        <v>-1012.6963042831893</v>
      </c>
    </row>
    <row r="22" spans="2:27" x14ac:dyDescent="0.15">
      <c r="B22" s="56">
        <v>14</v>
      </c>
      <c r="C22" s="74">
        <f t="shared" si="0"/>
        <v>98364.043835659686</v>
      </c>
      <c r="D22" s="74"/>
      <c r="E22" s="71"/>
      <c r="F22" s="8"/>
      <c r="G22" s="73" t="s">
        <v>3</v>
      </c>
      <c r="H22" s="75">
        <v>1.1228400000000001</v>
      </c>
      <c r="I22" s="75"/>
      <c r="J22" s="73">
        <v>21</v>
      </c>
      <c r="K22" s="74">
        <f t="shared" si="1"/>
        <v>983.64043835659686</v>
      </c>
      <c r="L22" s="74"/>
      <c r="M22" s="6">
        <f>IF(J22="","",(K22/J22)/LOOKUP(RIGHT($D$2,3),定数!$A$6:$A$13,定数!$B$6:$B$13))</f>
        <v>0.39033350728436383</v>
      </c>
      <c r="N22" s="71"/>
      <c r="O22" s="8"/>
      <c r="P22" s="75">
        <v>1.1189199999999999</v>
      </c>
      <c r="Q22" s="75"/>
      <c r="R22" s="76">
        <f>IF(P22="","",T22*M22*LOOKUP(RIGHT($D$2,3),定数!$A$6:$A$13,定数!$B$6:$B$13))</f>
        <v>1836.1288182657156</v>
      </c>
      <c r="S22" s="76"/>
      <c r="T22" s="77">
        <f t="shared" si="6"/>
        <v>39.200000000001452</v>
      </c>
      <c r="U22" s="77"/>
      <c r="V22" s="22">
        <f t="shared" si="2"/>
        <v>1</v>
      </c>
      <c r="W22">
        <f t="shared" si="3"/>
        <v>0</v>
      </c>
      <c r="X22" s="35">
        <f t="shared" si="7"/>
        <v>104301.23529411753</v>
      </c>
      <c r="Y22" s="36">
        <f t="shared" si="8"/>
        <v>5.6923500874324739E-2</v>
      </c>
      <c r="Z22">
        <f t="shared" si="4"/>
        <v>1836.1288182657156</v>
      </c>
      <c r="AA22" t="str">
        <f t="shared" si="5"/>
        <v/>
      </c>
    </row>
    <row r="23" spans="2:27" x14ac:dyDescent="0.15">
      <c r="B23" s="56">
        <v>15</v>
      </c>
      <c r="C23" s="74">
        <f t="shared" si="0"/>
        <v>100200.1726539254</v>
      </c>
      <c r="D23" s="74"/>
      <c r="E23" s="71"/>
      <c r="F23" s="8"/>
      <c r="G23" s="73" t="s">
        <v>3</v>
      </c>
      <c r="H23" s="75">
        <v>1.10992</v>
      </c>
      <c r="I23" s="75"/>
      <c r="J23" s="73">
        <v>18</v>
      </c>
      <c r="K23" s="74">
        <f t="shared" si="1"/>
        <v>1002.001726539254</v>
      </c>
      <c r="L23" s="74"/>
      <c r="M23" s="6">
        <f>IF(J23="","",(K23/J23)/LOOKUP(RIGHT($D$2,3),定数!$A$6:$A$13,定数!$B$6:$B$13))</f>
        <v>0.46388968821261761</v>
      </c>
      <c r="N23" s="71"/>
      <c r="O23" s="8"/>
      <c r="P23" s="75">
        <v>1.11185</v>
      </c>
      <c r="Q23" s="75"/>
      <c r="R23" s="76">
        <f>IF(P23="","",T23*M23*LOOKUP(RIGHT($D$2,3),定数!$A$6:$A$13,定数!$B$6:$B$13))</f>
        <v>-1074.3685179004153</v>
      </c>
      <c r="S23" s="76"/>
      <c r="T23" s="77">
        <f t="shared" si="6"/>
        <v>-19.299999999999873</v>
      </c>
      <c r="U23" s="77"/>
      <c r="V23" t="str">
        <f t="shared" ref="V23:W74" si="9">IF(S23&lt;&gt;"",IF(S23&lt;0,1+V22,0),"")</f>
        <v/>
      </c>
      <c r="W23">
        <f t="shared" si="3"/>
        <v>1</v>
      </c>
      <c r="X23" s="35">
        <f t="shared" si="7"/>
        <v>104301.23529411753</v>
      </c>
      <c r="Y23" s="36">
        <f t="shared" si="8"/>
        <v>3.9319406223978115E-2</v>
      </c>
      <c r="Z23" t="str">
        <f t="shared" si="4"/>
        <v/>
      </c>
      <c r="AA23">
        <f t="shared" si="5"/>
        <v>-1074.3685179004153</v>
      </c>
    </row>
    <row r="24" spans="2:27" x14ac:dyDescent="0.15">
      <c r="B24" s="56">
        <v>16</v>
      </c>
      <c r="C24" s="74">
        <f t="shared" si="0"/>
        <v>99125.804136024992</v>
      </c>
      <c r="D24" s="74"/>
      <c r="E24" s="71"/>
      <c r="F24" s="8"/>
      <c r="G24" s="73" t="s">
        <v>4</v>
      </c>
      <c r="H24" s="75">
        <v>1.1044</v>
      </c>
      <c r="I24" s="75"/>
      <c r="J24" s="73">
        <v>24</v>
      </c>
      <c r="K24" s="74">
        <f t="shared" si="1"/>
        <v>991.25804136024999</v>
      </c>
      <c r="L24" s="74"/>
      <c r="M24" s="6">
        <f>IF(J24="","",(K24/J24)/LOOKUP(RIGHT($D$2,3),定数!$A$6:$A$13,定数!$B$6:$B$13))</f>
        <v>0.34418681991675348</v>
      </c>
      <c r="N24" s="71"/>
      <c r="O24" s="8"/>
      <c r="P24" s="75">
        <v>1.10192</v>
      </c>
      <c r="Q24" s="75"/>
      <c r="R24" s="76">
        <f>IF(P24="","",T24*M24*LOOKUP(RIGHT($D$2,3),定数!$A$6:$A$13,定数!$B$6:$B$13))</f>
        <v>-1024.2999760722739</v>
      </c>
      <c r="S24" s="76"/>
      <c r="T24" s="77">
        <f t="shared" si="6"/>
        <v>-24.800000000000377</v>
      </c>
      <c r="U24" s="77"/>
      <c r="V24" t="str">
        <f t="shared" si="9"/>
        <v/>
      </c>
      <c r="W24">
        <f t="shared" si="3"/>
        <v>2</v>
      </c>
      <c r="X24" s="35">
        <f t="shared" si="7"/>
        <v>104301.23529411753</v>
      </c>
      <c r="Y24" s="36">
        <f t="shared" si="8"/>
        <v>4.9620037035020936E-2</v>
      </c>
      <c r="Z24" t="str">
        <f t="shared" si="4"/>
        <v/>
      </c>
      <c r="AA24">
        <f t="shared" si="5"/>
        <v>-1024.2999760722739</v>
      </c>
    </row>
    <row r="25" spans="2:27" x14ac:dyDescent="0.15">
      <c r="B25" s="56">
        <v>17</v>
      </c>
      <c r="C25" s="74">
        <f t="shared" si="0"/>
        <v>98101.504159952718</v>
      </c>
      <c r="D25" s="74"/>
      <c r="E25" s="71"/>
      <c r="F25" s="8"/>
      <c r="G25" s="73" t="s">
        <v>3</v>
      </c>
      <c r="H25" s="75">
        <v>1.0989899999999999</v>
      </c>
      <c r="I25" s="75"/>
      <c r="J25" s="73">
        <v>26</v>
      </c>
      <c r="K25" s="74">
        <f t="shared" si="1"/>
        <v>981.01504159952719</v>
      </c>
      <c r="L25" s="74"/>
      <c r="M25" s="6">
        <f>IF(J25="","",(K25/J25)/LOOKUP(RIGHT($D$2,3),定数!$A$6:$A$13,定数!$B$6:$B$13))</f>
        <v>0.3144278979485664</v>
      </c>
      <c r="N25" s="71"/>
      <c r="O25" s="8"/>
      <c r="P25" s="75">
        <v>1.10165</v>
      </c>
      <c r="Q25" s="75"/>
      <c r="R25" s="76">
        <f>IF(P25="","",T25*M25*LOOKUP(RIGHT($D$2,3),定数!$A$6:$A$13,定数!$B$6:$B$13))</f>
        <v>-1003.6538502518642</v>
      </c>
      <c r="S25" s="76"/>
      <c r="T25" s="77">
        <f t="shared" si="6"/>
        <v>-26.600000000001067</v>
      </c>
      <c r="U25" s="77"/>
      <c r="V25" t="str">
        <f t="shared" si="9"/>
        <v/>
      </c>
      <c r="W25">
        <f t="shared" si="3"/>
        <v>3</v>
      </c>
      <c r="X25" s="35">
        <f t="shared" si="7"/>
        <v>104301.23529411753</v>
      </c>
      <c r="Y25" s="36">
        <f t="shared" si="8"/>
        <v>5.9440629985659132E-2</v>
      </c>
      <c r="Z25" t="str">
        <f t="shared" si="4"/>
        <v/>
      </c>
      <c r="AA25">
        <f t="shared" si="5"/>
        <v>-1003.6538502518642</v>
      </c>
    </row>
    <row r="26" spans="2:27" x14ac:dyDescent="0.15">
      <c r="B26" s="56">
        <v>18</v>
      </c>
      <c r="C26" s="74">
        <f t="shared" si="0"/>
        <v>97097.850309700851</v>
      </c>
      <c r="D26" s="74"/>
      <c r="E26" s="71"/>
      <c r="F26" s="8"/>
      <c r="G26" s="56" t="s">
        <v>3</v>
      </c>
      <c r="H26" s="75">
        <v>1.08735</v>
      </c>
      <c r="I26" s="75"/>
      <c r="J26" s="71">
        <v>18</v>
      </c>
      <c r="K26" s="74">
        <f t="shared" si="1"/>
        <v>970.97850309700857</v>
      </c>
      <c r="L26" s="74"/>
      <c r="M26" s="6">
        <f>IF(J26="","",(K26/J26)/LOOKUP(RIGHT($D$2,3),定数!$A$6:$A$13,定数!$B$6:$B$13))</f>
        <v>0.4495270847671336</v>
      </c>
      <c r="N26" s="71"/>
      <c r="O26" s="8"/>
      <c r="P26" s="75">
        <v>1.08928</v>
      </c>
      <c r="Q26" s="75"/>
      <c r="R26" s="76">
        <f>IF(P26="","",T26*M26*LOOKUP(RIGHT($D$2,3),定数!$A$6:$A$13,定数!$B$6:$B$13))</f>
        <v>-1041.1047283206744</v>
      </c>
      <c r="S26" s="76"/>
      <c r="T26" s="77">
        <f t="shared" si="6"/>
        <v>-19.299999999999873</v>
      </c>
      <c r="U26" s="77"/>
      <c r="V26" t="str">
        <f t="shared" si="9"/>
        <v/>
      </c>
      <c r="W26">
        <f t="shared" si="3"/>
        <v>4</v>
      </c>
      <c r="X26" s="35">
        <f t="shared" si="7"/>
        <v>104301.23529411753</v>
      </c>
      <c r="Y26" s="36">
        <f t="shared" si="8"/>
        <v>6.9063275848114003E-2</v>
      </c>
      <c r="Z26" t="str">
        <f t="shared" si="4"/>
        <v/>
      </c>
      <c r="AA26">
        <f t="shared" si="5"/>
        <v>-1041.1047283206744</v>
      </c>
    </row>
    <row r="27" spans="2:27" x14ac:dyDescent="0.15">
      <c r="B27" s="56">
        <v>19</v>
      </c>
      <c r="C27" s="74">
        <f t="shared" si="0"/>
        <v>96056.745581380179</v>
      </c>
      <c r="D27" s="74"/>
      <c r="E27" s="71"/>
      <c r="F27" s="8"/>
      <c r="G27" s="73" t="s">
        <v>4</v>
      </c>
      <c r="H27" s="75">
        <v>1.09857</v>
      </c>
      <c r="I27" s="75"/>
      <c r="J27" s="73">
        <v>83</v>
      </c>
      <c r="K27" s="74">
        <f t="shared" si="1"/>
        <v>960.56745581380176</v>
      </c>
      <c r="L27" s="74"/>
      <c r="M27" s="6">
        <f>IF(J27="","",(K27/J27)/LOOKUP(RIGHT($D$2,3),定数!$A$6:$A$13,定数!$B$6:$B$13))</f>
        <v>9.6442515643955992E-2</v>
      </c>
      <c r="N27" s="71"/>
      <c r="O27" s="8"/>
      <c r="P27" s="75">
        <v>1.0901700000000001</v>
      </c>
      <c r="Q27" s="75"/>
      <c r="R27" s="76">
        <f>IF(P27="","",T27*M27*LOOKUP(RIGHT($D$2,3),定数!$A$6:$A$13,定数!$B$6:$B$13))</f>
        <v>-972.1405576910721</v>
      </c>
      <c r="S27" s="76"/>
      <c r="T27" s="77">
        <f t="shared" si="6"/>
        <v>-83.999999999999631</v>
      </c>
      <c r="U27" s="77"/>
      <c r="V27" t="str">
        <f t="shared" si="9"/>
        <v/>
      </c>
      <c r="W27">
        <f t="shared" si="3"/>
        <v>5</v>
      </c>
      <c r="X27" s="35">
        <f t="shared" si="7"/>
        <v>104301.23529411753</v>
      </c>
      <c r="Y27" s="36">
        <f t="shared" si="8"/>
        <v>7.9044986279298013E-2</v>
      </c>
      <c r="Z27" t="str">
        <f t="shared" si="4"/>
        <v/>
      </c>
      <c r="AA27">
        <f t="shared" si="5"/>
        <v>-972.1405576910721</v>
      </c>
    </row>
    <row r="28" spans="2:27" x14ac:dyDescent="0.15">
      <c r="B28" s="56">
        <v>20</v>
      </c>
      <c r="C28" s="74">
        <f t="shared" si="0"/>
        <v>95084.605023689102</v>
      </c>
      <c r="D28" s="74"/>
      <c r="E28" s="71"/>
      <c r="F28" s="8"/>
      <c r="G28" s="73" t="s">
        <v>3</v>
      </c>
      <c r="H28" s="75">
        <v>1.0946400000000001</v>
      </c>
      <c r="I28" s="75"/>
      <c r="J28" s="73">
        <v>26</v>
      </c>
      <c r="K28" s="74">
        <f t="shared" si="1"/>
        <v>950.84605023689107</v>
      </c>
      <c r="L28" s="74"/>
      <c r="M28" s="6">
        <f>IF(J28="","",(K28/J28)/LOOKUP(RIGHT($D$2,3),定数!$A$6:$A$13,定数!$B$6:$B$13))</f>
        <v>0.30475834943490099</v>
      </c>
      <c r="N28" s="71"/>
      <c r="O28" s="8"/>
      <c r="P28" s="75">
        <v>1.0973200000000001</v>
      </c>
      <c r="Q28" s="75"/>
      <c r="R28" s="76">
        <f>IF(P28="","",T28*M28*LOOKUP(RIGHT($D$2,3),定数!$A$6:$A$13,定数!$B$6:$B$13))</f>
        <v>-980.10285178264735</v>
      </c>
      <c r="S28" s="76"/>
      <c r="T28" s="77">
        <f t="shared" si="6"/>
        <v>-26.800000000000157</v>
      </c>
      <c r="U28" s="77"/>
      <c r="V28" t="str">
        <f t="shared" si="9"/>
        <v/>
      </c>
      <c r="W28">
        <f t="shared" si="3"/>
        <v>6</v>
      </c>
      <c r="X28" s="35">
        <f t="shared" si="7"/>
        <v>104301.23529411753</v>
      </c>
      <c r="Y28" s="36">
        <f t="shared" si="8"/>
        <v>8.8365494851893045E-2</v>
      </c>
      <c r="Z28" t="str">
        <f t="shared" si="4"/>
        <v/>
      </c>
      <c r="AA28">
        <f t="shared" si="5"/>
        <v>-980.10285178264735</v>
      </c>
    </row>
    <row r="29" spans="2:27" x14ac:dyDescent="0.15">
      <c r="B29" s="56">
        <v>21</v>
      </c>
      <c r="C29" s="74">
        <f t="shared" si="0"/>
        <v>94104.502171906453</v>
      </c>
      <c r="D29" s="74"/>
      <c r="E29" s="71"/>
      <c r="F29" s="8"/>
      <c r="G29" s="56" t="s">
        <v>3</v>
      </c>
      <c r="H29" s="75">
        <v>1.1098300000000001</v>
      </c>
      <c r="I29" s="75"/>
      <c r="J29" s="71">
        <v>23</v>
      </c>
      <c r="K29" s="74">
        <f t="shared" si="1"/>
        <v>941.04502171906461</v>
      </c>
      <c r="L29" s="74"/>
      <c r="M29" s="6">
        <f>IF(J29="","",(K29/J29)/LOOKUP(RIGHT($D$2,3),定数!$A$6:$A$13,定数!$B$6:$B$13))</f>
        <v>0.34095834120255969</v>
      </c>
      <c r="N29" s="71"/>
      <c r="O29" s="8"/>
      <c r="P29" s="75">
        <v>1.1122700000000001</v>
      </c>
      <c r="Q29" s="75"/>
      <c r="R29" s="76">
        <f>IF(P29="","",T29*M29*LOOKUP(RIGHT($D$2,3),定数!$A$6:$A$13,定数!$B$6:$B$13))</f>
        <v>-998.32602304109389</v>
      </c>
      <c r="S29" s="76"/>
      <c r="T29" s="77">
        <f t="shared" si="6"/>
        <v>-24.399999999999977</v>
      </c>
      <c r="U29" s="77"/>
      <c r="V29" t="str">
        <f t="shared" si="9"/>
        <v/>
      </c>
      <c r="W29">
        <f t="shared" si="3"/>
        <v>7</v>
      </c>
      <c r="X29" s="35">
        <f t="shared" si="7"/>
        <v>104301.23529411753</v>
      </c>
      <c r="Y29" s="36">
        <f t="shared" si="8"/>
        <v>9.7762342828035198E-2</v>
      </c>
      <c r="Z29" t="str">
        <f t="shared" si="4"/>
        <v/>
      </c>
      <c r="AA29">
        <f t="shared" si="5"/>
        <v>-998.32602304109389</v>
      </c>
    </row>
    <row r="30" spans="2:27" x14ac:dyDescent="0.15">
      <c r="B30" s="56">
        <v>22</v>
      </c>
      <c r="C30" s="74">
        <f t="shared" si="0"/>
        <v>93106.176148865357</v>
      </c>
      <c r="D30" s="74"/>
      <c r="E30" s="71"/>
      <c r="F30" s="8"/>
      <c r="G30" s="56" t="s">
        <v>4</v>
      </c>
      <c r="H30" s="75">
        <v>1.1318299999999999</v>
      </c>
      <c r="I30" s="75"/>
      <c r="J30" s="71">
        <v>28</v>
      </c>
      <c r="K30" s="74">
        <f t="shared" si="1"/>
        <v>931.06176148865359</v>
      </c>
      <c r="L30" s="74"/>
      <c r="M30" s="6">
        <f>IF(J30="","",(K30/J30)/LOOKUP(RIGHT($D$2,3),定数!$A$6:$A$13,定数!$B$6:$B$13))</f>
        <v>0.27710171472876594</v>
      </c>
      <c r="N30" s="71"/>
      <c r="O30" s="8"/>
      <c r="P30" s="75">
        <v>1.1289499999999999</v>
      </c>
      <c r="Q30" s="75"/>
      <c r="R30" s="76">
        <f>IF(P30="","",T30*M30*LOOKUP(RIGHT($D$2,3),定数!$A$6:$A$13,定数!$B$6:$B$13))</f>
        <v>-957.66352610261299</v>
      </c>
      <c r="S30" s="76"/>
      <c r="T30" s="77">
        <f t="shared" si="6"/>
        <v>-28.799999999999937</v>
      </c>
      <c r="U30" s="77"/>
      <c r="V30" t="str">
        <f t="shared" si="9"/>
        <v/>
      </c>
      <c r="W30">
        <f t="shared" si="3"/>
        <v>8</v>
      </c>
      <c r="X30" s="35">
        <f t="shared" si="7"/>
        <v>104301.23529411753</v>
      </c>
      <c r="Y30" s="36">
        <f t="shared" si="8"/>
        <v>0.10733390753890304</v>
      </c>
      <c r="Z30" t="str">
        <f t="shared" si="4"/>
        <v/>
      </c>
      <c r="AA30">
        <f t="shared" si="5"/>
        <v>-957.66352610261299</v>
      </c>
    </row>
    <row r="31" spans="2:27" x14ac:dyDescent="0.15">
      <c r="B31" s="56">
        <v>23</v>
      </c>
      <c r="C31" s="74">
        <f t="shared" si="0"/>
        <v>92148.512622762748</v>
      </c>
      <c r="D31" s="74"/>
      <c r="E31" s="71"/>
      <c r="F31" s="8"/>
      <c r="G31" s="73" t="s">
        <v>3</v>
      </c>
      <c r="H31" s="75">
        <v>1.1256200000000001</v>
      </c>
      <c r="I31" s="75"/>
      <c r="J31" s="73">
        <v>20</v>
      </c>
      <c r="K31" s="74">
        <f t="shared" si="1"/>
        <v>921.48512622762746</v>
      </c>
      <c r="L31" s="74"/>
      <c r="M31" s="6">
        <f>IF(J31="","",(K31/J31)/LOOKUP(RIGHT($D$2,3),定数!$A$6:$A$13,定数!$B$6:$B$13))</f>
        <v>0.38395213592817812</v>
      </c>
      <c r="N31" s="71"/>
      <c r="O31" s="8"/>
      <c r="P31" s="75">
        <v>1.12198</v>
      </c>
      <c r="Q31" s="75"/>
      <c r="R31" s="76">
        <f>IF(P31="","",T31*M31*LOOKUP(RIGHT($D$2,3),定数!$A$6:$A$13,定数!$B$6:$B$13))</f>
        <v>1677.1029297343223</v>
      </c>
      <c r="S31" s="76"/>
      <c r="T31" s="77">
        <f t="shared" si="6"/>
        <v>36.400000000000873</v>
      </c>
      <c r="U31" s="77"/>
      <c r="V31" t="str">
        <f t="shared" si="9"/>
        <v/>
      </c>
      <c r="W31">
        <f t="shared" si="3"/>
        <v>0</v>
      </c>
      <c r="X31" s="35">
        <f t="shared" si="7"/>
        <v>104301.23529411753</v>
      </c>
      <c r="Y31" s="36">
        <f t="shared" si="8"/>
        <v>0.11651561591850279</v>
      </c>
      <c r="Z31">
        <f t="shared" si="4"/>
        <v>1677.1029297343223</v>
      </c>
      <c r="AA31" t="str">
        <f t="shared" si="5"/>
        <v/>
      </c>
    </row>
    <row r="32" spans="2:27" x14ac:dyDescent="0.15">
      <c r="B32" s="56">
        <v>24</v>
      </c>
      <c r="C32" s="74">
        <f t="shared" si="0"/>
        <v>93825.615552497067</v>
      </c>
      <c r="D32" s="74"/>
      <c r="E32" s="71"/>
      <c r="F32" s="8"/>
      <c r="G32" s="73" t="s">
        <v>3</v>
      </c>
      <c r="H32" s="75">
        <v>1.1217900000000001</v>
      </c>
      <c r="I32" s="75"/>
      <c r="J32" s="73">
        <v>15</v>
      </c>
      <c r="K32" s="74">
        <f t="shared" si="1"/>
        <v>938.25615552497072</v>
      </c>
      <c r="L32" s="74"/>
      <c r="M32" s="6">
        <f>IF(J32="","",(K32/J32)/LOOKUP(RIGHT($D$2,3),定数!$A$6:$A$13,定数!$B$6:$B$13))</f>
        <v>0.52125341973609485</v>
      </c>
      <c r="N32" s="71"/>
      <c r="O32" s="8"/>
      <c r="P32" s="75">
        <v>1.12337</v>
      </c>
      <c r="Q32" s="75"/>
      <c r="R32" s="76">
        <f>IF(P32="","",T32*M32*LOOKUP(RIGHT($D$2,3),定数!$A$6:$A$13,定数!$B$6:$B$13))</f>
        <v>-988.29648381958248</v>
      </c>
      <c r="S32" s="76"/>
      <c r="T32" s="77">
        <f t="shared" si="6"/>
        <v>-15.799999999999148</v>
      </c>
      <c r="U32" s="77"/>
      <c r="V32" t="str">
        <f t="shared" si="9"/>
        <v/>
      </c>
      <c r="W32">
        <f t="shared" si="3"/>
        <v>1</v>
      </c>
      <c r="X32" s="35">
        <f t="shared" si="7"/>
        <v>104301.23529411753</v>
      </c>
      <c r="Y32" s="36">
        <f t="shared" si="8"/>
        <v>0.10043620012821919</v>
      </c>
      <c r="Z32" t="str">
        <f t="shared" si="4"/>
        <v/>
      </c>
      <c r="AA32">
        <f t="shared" si="5"/>
        <v>-988.29648381958248</v>
      </c>
    </row>
    <row r="33" spans="2:27" x14ac:dyDescent="0.15">
      <c r="B33" s="56">
        <v>25</v>
      </c>
      <c r="C33" s="74">
        <f t="shared" si="0"/>
        <v>92837.319068677491</v>
      </c>
      <c r="D33" s="74"/>
      <c r="E33" s="71"/>
      <c r="F33" s="8"/>
      <c r="G33" s="73" t="s">
        <v>3</v>
      </c>
      <c r="H33" s="75">
        <v>1.1173500000000001</v>
      </c>
      <c r="I33" s="75"/>
      <c r="J33" s="73">
        <v>13</v>
      </c>
      <c r="K33" s="74">
        <f t="shared" si="1"/>
        <v>928.37319068677493</v>
      </c>
      <c r="L33" s="74"/>
      <c r="M33" s="6">
        <f>IF(J33="","",(K33/J33)/LOOKUP(RIGHT($D$2,3),定数!$A$6:$A$13,定数!$B$6:$B$13))</f>
        <v>0.59511101967100954</v>
      </c>
      <c r="N33" s="71"/>
      <c r="O33" s="8"/>
      <c r="P33" s="75">
        <v>1.1151500000000001</v>
      </c>
      <c r="Q33" s="75"/>
      <c r="R33" s="76">
        <f>IF(P33="","",T33*M33*LOOKUP(RIGHT($D$2,3),定数!$A$6:$A$13,定数!$B$6:$B$13))</f>
        <v>1571.0930919314508</v>
      </c>
      <c r="S33" s="76"/>
      <c r="T33" s="77">
        <f t="shared" si="6"/>
        <v>21.999999999999797</v>
      </c>
      <c r="U33" s="77"/>
      <c r="V33" t="str">
        <f t="shared" si="9"/>
        <v/>
      </c>
      <c r="W33">
        <f t="shared" si="3"/>
        <v>0</v>
      </c>
      <c r="X33" s="35">
        <f t="shared" si="7"/>
        <v>104301.23529411753</v>
      </c>
      <c r="Y33" s="36">
        <f t="shared" si="8"/>
        <v>0.10991160548686807</v>
      </c>
      <c r="Z33">
        <f t="shared" si="4"/>
        <v>1571.0930919314508</v>
      </c>
      <c r="AA33" t="str">
        <f t="shared" si="5"/>
        <v/>
      </c>
    </row>
    <row r="34" spans="2:27" x14ac:dyDescent="0.15">
      <c r="B34" s="56">
        <v>26</v>
      </c>
      <c r="C34" s="74">
        <f t="shared" si="0"/>
        <v>94408.412160608947</v>
      </c>
      <c r="D34" s="74"/>
      <c r="E34" s="71"/>
      <c r="F34" s="8"/>
      <c r="G34" s="73" t="s">
        <v>3</v>
      </c>
      <c r="H34" s="75">
        <v>1.1161300000000001</v>
      </c>
      <c r="I34" s="75"/>
      <c r="J34" s="73">
        <v>26</v>
      </c>
      <c r="K34" s="74">
        <f t="shared" si="1"/>
        <v>944.08412160608952</v>
      </c>
      <c r="L34" s="74"/>
      <c r="M34" s="6">
        <f>IF(J34="","",(K34/J34)/LOOKUP(RIGHT($D$2,3),定数!$A$6:$A$13,定数!$B$6:$B$13))</f>
        <v>0.30259106461733637</v>
      </c>
      <c r="N34" s="71"/>
      <c r="O34" s="8"/>
      <c r="P34" s="75">
        <v>1.1188400000000001</v>
      </c>
      <c r="Q34" s="75"/>
      <c r="R34" s="76">
        <f>IF(P34="","",T34*M34*LOOKUP(RIGHT($D$2,3),定数!$A$6:$A$13,定数!$B$6:$B$13))</f>
        <v>-984.02614213557422</v>
      </c>
      <c r="S34" s="76"/>
      <c r="T34" s="77">
        <f t="shared" si="6"/>
        <v>-27.099999999999902</v>
      </c>
      <c r="U34" s="77"/>
      <c r="V34" t="str">
        <f t="shared" si="9"/>
        <v/>
      </c>
      <c r="W34">
        <f t="shared" si="3"/>
        <v>1</v>
      </c>
      <c r="X34" s="35">
        <f t="shared" si="7"/>
        <v>104301.23529411753</v>
      </c>
      <c r="Y34" s="36">
        <f t="shared" si="8"/>
        <v>9.4848571118184344E-2</v>
      </c>
      <c r="Z34" t="str">
        <f t="shared" si="4"/>
        <v/>
      </c>
      <c r="AA34">
        <f t="shared" si="5"/>
        <v>-984.02614213557422</v>
      </c>
    </row>
    <row r="35" spans="2:27" x14ac:dyDescent="0.15">
      <c r="B35" s="56">
        <v>27</v>
      </c>
      <c r="C35" s="74">
        <f t="shared" si="0"/>
        <v>93424.386018473378</v>
      </c>
      <c r="D35" s="74"/>
      <c r="E35" s="71"/>
      <c r="F35" s="8"/>
      <c r="G35" s="73" t="s">
        <v>3</v>
      </c>
      <c r="H35" s="75">
        <v>1.13768</v>
      </c>
      <c r="I35" s="75"/>
      <c r="J35" s="73">
        <v>23</v>
      </c>
      <c r="K35" s="74">
        <f t="shared" si="1"/>
        <v>934.24386018473376</v>
      </c>
      <c r="L35" s="74"/>
      <c r="M35" s="6">
        <f>IF(J35="","",(K35/J35)/LOOKUP(RIGHT($D$2,3),定数!$A$6:$A$13,定数!$B$6:$B$13))</f>
        <v>0.33849415224084556</v>
      </c>
      <c r="N35" s="71"/>
      <c r="O35" s="8"/>
      <c r="P35" s="75">
        <v>1.13348</v>
      </c>
      <c r="Q35" s="75"/>
      <c r="R35" s="76">
        <f>IF(P35="","",T35*M35*LOOKUP(RIGHT($D$2,3),定数!$A$6:$A$13,定数!$B$6:$B$13))</f>
        <v>1706.0105272938542</v>
      </c>
      <c r="S35" s="76"/>
      <c r="T35" s="77">
        <f t="shared" si="6"/>
        <v>41.999999999999815</v>
      </c>
      <c r="U35" s="77"/>
      <c r="V35" t="str">
        <f t="shared" si="9"/>
        <v/>
      </c>
      <c r="W35">
        <f t="shared" si="3"/>
        <v>0</v>
      </c>
      <c r="X35" s="35">
        <f t="shared" si="7"/>
        <v>104301.23529411753</v>
      </c>
      <c r="Y35" s="36">
        <f t="shared" si="8"/>
        <v>0.10428303408845241</v>
      </c>
      <c r="Z35">
        <f t="shared" si="4"/>
        <v>1706.0105272938542</v>
      </c>
      <c r="AA35" t="str">
        <f t="shared" si="5"/>
        <v/>
      </c>
    </row>
    <row r="36" spans="2:27" x14ac:dyDescent="0.15">
      <c r="B36" s="56">
        <v>28</v>
      </c>
      <c r="C36" s="74">
        <f t="shared" si="0"/>
        <v>95130.396545767231</v>
      </c>
      <c r="D36" s="74"/>
      <c r="E36" s="71"/>
      <c r="F36" s="8"/>
      <c r="G36" s="73" t="s">
        <v>3</v>
      </c>
      <c r="H36" s="75">
        <v>1.12557</v>
      </c>
      <c r="I36" s="75"/>
      <c r="J36" s="73">
        <v>15</v>
      </c>
      <c r="K36" s="74">
        <f t="shared" si="1"/>
        <v>951.30396545767235</v>
      </c>
      <c r="L36" s="74"/>
      <c r="M36" s="6">
        <f>IF(J36="","",(K36/J36)/LOOKUP(RIGHT($D$2,3),定数!$A$6:$A$13,定数!$B$6:$B$13))</f>
        <v>0.52850220303204021</v>
      </c>
      <c r="N36" s="71"/>
      <c r="O36" s="8"/>
      <c r="P36" s="75">
        <v>1.1272</v>
      </c>
      <c r="Q36" s="75"/>
      <c r="R36" s="76">
        <f>IF(P36="","",T36*M36*LOOKUP(RIGHT($D$2,3),定数!$A$6:$A$13,定数!$B$6:$B$13))</f>
        <v>-1033.7503091306835</v>
      </c>
      <c r="S36" s="76"/>
      <c r="T36" s="77">
        <f t="shared" si="6"/>
        <v>-16.300000000000203</v>
      </c>
      <c r="U36" s="77"/>
      <c r="V36" t="str">
        <f t="shared" si="9"/>
        <v/>
      </c>
      <c r="W36">
        <f t="shared" si="3"/>
        <v>1</v>
      </c>
      <c r="X36" s="35">
        <f t="shared" si="7"/>
        <v>104301.23529411753</v>
      </c>
      <c r="Y36" s="36">
        <f t="shared" si="8"/>
        <v>8.7926463406589495E-2</v>
      </c>
      <c r="Z36" t="str">
        <f t="shared" si="4"/>
        <v/>
      </c>
      <c r="AA36">
        <f t="shared" si="5"/>
        <v>-1033.7503091306835</v>
      </c>
    </row>
    <row r="37" spans="2:27" x14ac:dyDescent="0.15">
      <c r="B37" s="56">
        <v>29</v>
      </c>
      <c r="C37" s="74">
        <f t="shared" si="0"/>
        <v>94096.646236636545</v>
      </c>
      <c r="D37" s="74"/>
      <c r="E37" s="71"/>
      <c r="F37" s="8"/>
      <c r="G37" s="73" t="s">
        <v>4</v>
      </c>
      <c r="H37" s="75">
        <v>1.13341</v>
      </c>
      <c r="I37" s="75"/>
      <c r="J37" s="73">
        <v>19</v>
      </c>
      <c r="K37" s="74">
        <f t="shared" si="1"/>
        <v>940.96646236636548</v>
      </c>
      <c r="L37" s="74"/>
      <c r="M37" s="6">
        <f>IF(J37="","",(K37/J37)/LOOKUP(RIGHT($D$2,3),定数!$A$6:$A$13,定数!$B$6:$B$13))</f>
        <v>0.41270458875717786</v>
      </c>
      <c r="N37" s="71"/>
      <c r="O37" s="8"/>
      <c r="P37" s="75">
        <v>1.13703</v>
      </c>
      <c r="Q37" s="75"/>
      <c r="R37" s="76">
        <f>IF(P37="","",T37*M37*LOOKUP(RIGHT($D$2,3),定数!$A$6:$A$13,定数!$B$6:$B$13))</f>
        <v>1792.7887335611588</v>
      </c>
      <c r="S37" s="76"/>
      <c r="T37" s="77">
        <f t="shared" si="6"/>
        <v>36.199999999999562</v>
      </c>
      <c r="U37" s="77"/>
      <c r="V37" t="str">
        <f t="shared" si="9"/>
        <v/>
      </c>
      <c r="W37">
        <f t="shared" si="3"/>
        <v>0</v>
      </c>
      <c r="X37" s="35">
        <f t="shared" si="7"/>
        <v>104301.23529411753</v>
      </c>
      <c r="Y37" s="36">
        <f t="shared" si="8"/>
        <v>9.7837662504237977E-2</v>
      </c>
      <c r="Z37">
        <f t="shared" si="4"/>
        <v>1792.7887335611588</v>
      </c>
      <c r="AA37" t="str">
        <f t="shared" si="5"/>
        <v/>
      </c>
    </row>
    <row r="38" spans="2:27" x14ac:dyDescent="0.15">
      <c r="B38" s="56">
        <v>30</v>
      </c>
      <c r="C38" s="74">
        <f t="shared" si="0"/>
        <v>95889.434970197704</v>
      </c>
      <c r="D38" s="74"/>
      <c r="E38" s="71"/>
      <c r="F38" s="8"/>
      <c r="G38" s="73" t="s">
        <v>4</v>
      </c>
      <c r="H38" s="75">
        <v>1.12595</v>
      </c>
      <c r="I38" s="75"/>
      <c r="J38" s="73">
        <v>17</v>
      </c>
      <c r="K38" s="74">
        <f t="shared" si="1"/>
        <v>958.89434970197703</v>
      </c>
      <c r="L38" s="74"/>
      <c r="M38" s="6">
        <f>IF(J38="","",(K38/J38)/LOOKUP(RIGHT($D$2,3),定数!$A$6:$A$13,定数!$B$6:$B$13))</f>
        <v>0.4700462498539103</v>
      </c>
      <c r="N38" s="71"/>
      <c r="O38" s="8"/>
      <c r="P38" s="75">
        <v>1.1289499999999999</v>
      </c>
      <c r="Q38" s="75"/>
      <c r="R38" s="76">
        <f>IF(P38="","",T38*M38*LOOKUP(RIGHT($D$2,3),定数!$A$6:$A$13,定数!$B$6:$B$13))</f>
        <v>1692.1664994740161</v>
      </c>
      <c r="S38" s="76"/>
      <c r="T38" s="77">
        <f t="shared" si="6"/>
        <v>29.999999999998916</v>
      </c>
      <c r="U38" s="77"/>
      <c r="V38" t="str">
        <f t="shared" si="9"/>
        <v/>
      </c>
      <c r="W38">
        <f t="shared" si="3"/>
        <v>0</v>
      </c>
      <c r="X38" s="35">
        <f t="shared" si="7"/>
        <v>104301.23529411753</v>
      </c>
      <c r="Y38" s="36">
        <f t="shared" si="8"/>
        <v>8.064909586352953E-2</v>
      </c>
      <c r="Z38">
        <f t="shared" si="4"/>
        <v>1692.1664994740161</v>
      </c>
      <c r="AA38" t="str">
        <f t="shared" si="5"/>
        <v/>
      </c>
    </row>
    <row r="39" spans="2:27" x14ac:dyDescent="0.15">
      <c r="B39" s="56">
        <v>31</v>
      </c>
      <c r="C39" s="74">
        <f t="shared" si="0"/>
        <v>97581.601469671717</v>
      </c>
      <c r="D39" s="74"/>
      <c r="E39" s="71"/>
      <c r="F39" s="8"/>
      <c r="G39" s="73" t="s">
        <v>4</v>
      </c>
      <c r="H39" s="75">
        <v>1.1398900000000001</v>
      </c>
      <c r="I39" s="75"/>
      <c r="J39" s="73">
        <v>112</v>
      </c>
      <c r="K39" s="74">
        <f t="shared" si="1"/>
        <v>975.81601469671716</v>
      </c>
      <c r="L39" s="74"/>
      <c r="M39" s="6">
        <f>IF(J39="","",(K39/J39)/LOOKUP(RIGHT($D$2,3),定数!$A$6:$A$13,定数!$B$6:$B$13))</f>
        <v>7.2605358236362882E-2</v>
      </c>
      <c r="N39" s="71"/>
      <c r="O39" s="8"/>
      <c r="P39" s="75">
        <v>1.1418900000000001</v>
      </c>
      <c r="Q39" s="75"/>
      <c r="R39" s="76">
        <f>IF(P39="","",T39*M39*LOOKUP(RIGHT($D$2,3),定数!$A$6:$A$13,定数!$B$6:$B$13))</f>
        <v>174.25285976727108</v>
      </c>
      <c r="S39" s="76"/>
      <c r="T39" s="77">
        <f t="shared" si="6"/>
        <v>20.000000000000018</v>
      </c>
      <c r="U39" s="77"/>
      <c r="V39" t="str">
        <f t="shared" si="9"/>
        <v/>
      </c>
      <c r="W39">
        <f t="shared" si="3"/>
        <v>0</v>
      </c>
      <c r="X39" s="35">
        <f t="shared" si="7"/>
        <v>104301.23529411753</v>
      </c>
      <c r="Y39" s="36">
        <f t="shared" si="8"/>
        <v>6.4425256378768836E-2</v>
      </c>
      <c r="Z39">
        <f t="shared" si="4"/>
        <v>174.25285976727108</v>
      </c>
      <c r="AA39" t="str">
        <f t="shared" si="5"/>
        <v/>
      </c>
    </row>
    <row r="40" spans="2:27" x14ac:dyDescent="0.15">
      <c r="B40" s="56">
        <v>32</v>
      </c>
      <c r="C40" s="74">
        <f t="shared" si="0"/>
        <v>97755.854329438982</v>
      </c>
      <c r="D40" s="74"/>
      <c r="E40" s="71"/>
      <c r="F40" s="8"/>
      <c r="G40" s="73" t="s">
        <v>3</v>
      </c>
      <c r="H40" s="75">
        <v>1.13713</v>
      </c>
      <c r="I40" s="75"/>
      <c r="J40" s="73">
        <v>6</v>
      </c>
      <c r="K40" s="74">
        <f t="shared" si="1"/>
        <v>977.55854329438989</v>
      </c>
      <c r="L40" s="74"/>
      <c r="M40" s="6">
        <f>IF(J40="","",(K40/J40)/LOOKUP(RIGHT($D$2,3),定数!$A$6:$A$13,定数!$B$6:$B$13))</f>
        <v>1.3577201990199861</v>
      </c>
      <c r="N40" s="71"/>
      <c r="O40" s="8"/>
      <c r="P40" s="75">
        <v>1.13609</v>
      </c>
      <c r="Q40" s="75"/>
      <c r="R40" s="76">
        <f>IF(P40="","",T40*M40*LOOKUP(RIGHT($D$2,3),定数!$A$6:$A$13,定数!$B$6:$B$13))</f>
        <v>1694.4348083768282</v>
      </c>
      <c r="S40" s="76"/>
      <c r="T40" s="77">
        <f t="shared" si="6"/>
        <v>10.399999999999299</v>
      </c>
      <c r="U40" s="77"/>
      <c r="V40" t="str">
        <f t="shared" si="9"/>
        <v/>
      </c>
      <c r="W40">
        <f t="shared" si="3"/>
        <v>0</v>
      </c>
      <c r="X40" s="35">
        <f t="shared" si="7"/>
        <v>104301.23529411753</v>
      </c>
      <c r="Y40" s="36">
        <f t="shared" si="8"/>
        <v>6.2754587193730949E-2</v>
      </c>
      <c r="Z40">
        <f t="shared" si="4"/>
        <v>1694.4348083768282</v>
      </c>
      <c r="AA40" t="str">
        <f t="shared" si="5"/>
        <v/>
      </c>
    </row>
    <row r="41" spans="2:27" x14ac:dyDescent="0.15">
      <c r="B41" s="56">
        <v>33</v>
      </c>
      <c r="C41" s="74">
        <f t="shared" si="0"/>
        <v>99450.289137815809</v>
      </c>
      <c r="D41" s="74"/>
      <c r="E41" s="71"/>
      <c r="F41" s="8"/>
      <c r="G41" s="56" t="s">
        <v>3</v>
      </c>
      <c r="H41" s="75">
        <v>1.1196200000000001</v>
      </c>
      <c r="I41" s="75"/>
      <c r="J41" s="73">
        <v>92</v>
      </c>
      <c r="K41" s="74">
        <f t="shared" si="1"/>
        <v>994.5028913781581</v>
      </c>
      <c r="L41" s="74"/>
      <c r="M41" s="6">
        <f>IF(J41="","",(K41/J41)/LOOKUP(RIGHT($D$2,3),定数!$A$6:$A$13,定数!$B$6:$B$13))</f>
        <v>9.008178363932591E-2</v>
      </c>
      <c r="N41" s="71"/>
      <c r="O41" s="8"/>
      <c r="P41" s="75">
        <v>1.12073</v>
      </c>
      <c r="Q41" s="75"/>
      <c r="R41" s="76">
        <f>IF(P41="","",T41*M41*LOOKUP(RIGHT($D$2,3),定数!$A$6:$A$13,定数!$B$6:$B$13))</f>
        <v>-119.9889358075761</v>
      </c>
      <c r="S41" s="76"/>
      <c r="T41" s="77">
        <f t="shared" si="6"/>
        <v>-11.099999999999444</v>
      </c>
      <c r="U41" s="77"/>
      <c r="V41" t="str">
        <f t="shared" si="9"/>
        <v/>
      </c>
      <c r="W41">
        <f t="shared" si="3"/>
        <v>1</v>
      </c>
      <c r="X41" s="35">
        <f t="shared" si="7"/>
        <v>104301.23529411753</v>
      </c>
      <c r="Y41" s="36">
        <f t="shared" si="8"/>
        <v>4.6509000038423398E-2</v>
      </c>
      <c r="Z41" t="str">
        <f t="shared" si="4"/>
        <v/>
      </c>
      <c r="AA41">
        <f t="shared" si="5"/>
        <v>-119.9889358075761</v>
      </c>
    </row>
    <row r="42" spans="2:27" x14ac:dyDescent="0.15">
      <c r="B42" s="56">
        <v>34</v>
      </c>
      <c r="C42" s="74">
        <f t="shared" si="0"/>
        <v>99330.300202008235</v>
      </c>
      <c r="D42" s="74"/>
      <c r="E42" s="71"/>
      <c r="F42" s="8"/>
      <c r="G42" s="56" t="s">
        <v>4</v>
      </c>
      <c r="H42" s="75">
        <v>1.1179300000000001</v>
      </c>
      <c r="I42" s="75"/>
      <c r="J42" s="73">
        <v>31</v>
      </c>
      <c r="K42" s="74">
        <f t="shared" si="1"/>
        <v>993.30300202008232</v>
      </c>
      <c r="L42" s="74"/>
      <c r="M42" s="6">
        <f>IF(J42="","",(K42/J42)/LOOKUP(RIGHT($D$2,3),定数!$A$6:$A$13,定数!$B$6:$B$13))</f>
        <v>0.26701693602690385</v>
      </c>
      <c r="N42" s="71"/>
      <c r="O42" s="8"/>
      <c r="P42" s="75">
        <v>1.1147499999999999</v>
      </c>
      <c r="Q42" s="75"/>
      <c r="R42" s="76">
        <f>IF(P42="","",T42*M42*LOOKUP(RIGHT($D$2,3),定数!$A$6:$A$13,定数!$B$6:$B$13))</f>
        <v>-1018.9366278787236</v>
      </c>
      <c r="S42" s="76"/>
      <c r="T42" s="77">
        <f t="shared" si="6"/>
        <v>-31.800000000001827</v>
      </c>
      <c r="U42" s="77"/>
      <c r="V42" t="str">
        <f t="shared" si="9"/>
        <v/>
      </c>
      <c r="W42">
        <f t="shared" si="3"/>
        <v>2</v>
      </c>
      <c r="X42" s="35">
        <f t="shared" si="7"/>
        <v>104301.23529411753</v>
      </c>
      <c r="Y42" s="36">
        <f t="shared" si="8"/>
        <v>4.7659407657942188E-2</v>
      </c>
      <c r="Z42" t="str">
        <f t="shared" si="4"/>
        <v/>
      </c>
      <c r="AA42">
        <f t="shared" si="5"/>
        <v>-1018.9366278787236</v>
      </c>
    </row>
    <row r="43" spans="2:27" x14ac:dyDescent="0.15">
      <c r="B43" s="56">
        <v>35</v>
      </c>
      <c r="C43" s="74">
        <f t="shared" si="0"/>
        <v>98311.363574129515</v>
      </c>
      <c r="D43" s="74"/>
      <c r="E43" s="71"/>
      <c r="F43" s="8"/>
      <c r="G43" s="56" t="s">
        <v>4</v>
      </c>
      <c r="H43" s="75">
        <v>1.13751</v>
      </c>
      <c r="I43" s="75"/>
      <c r="J43" s="73">
        <v>11</v>
      </c>
      <c r="K43" s="74">
        <f t="shared" si="1"/>
        <v>983.11363574129518</v>
      </c>
      <c r="L43" s="74"/>
      <c r="M43" s="6">
        <f>IF(J43="","",(K43/J43)/LOOKUP(RIGHT($D$2,3),定数!$A$6:$A$13,定数!$B$6:$B$13))</f>
        <v>0.74478305737976902</v>
      </c>
      <c r="N43" s="71"/>
      <c r="O43" s="8"/>
      <c r="P43" s="75">
        <v>1.1394299999999999</v>
      </c>
      <c r="Q43" s="75"/>
      <c r="R43" s="76">
        <f>IF(P43="","",T43*M43*LOOKUP(RIGHT($D$2,3),定数!$A$6:$A$13,定数!$B$6:$B$13))</f>
        <v>1715.9801642029179</v>
      </c>
      <c r="S43" s="76"/>
      <c r="T43" s="77">
        <f t="shared" si="6"/>
        <v>19.199999999999218</v>
      </c>
      <c r="U43" s="77"/>
      <c r="V43" t="str">
        <f t="shared" si="9"/>
        <v/>
      </c>
      <c r="W43">
        <f t="shared" si="3"/>
        <v>0</v>
      </c>
      <c r="X43" s="35">
        <f t="shared" si="7"/>
        <v>104301.23529411753</v>
      </c>
      <c r="Y43" s="36">
        <f t="shared" si="8"/>
        <v>5.7428578895516114E-2</v>
      </c>
      <c r="Z43">
        <f t="shared" si="4"/>
        <v>1715.9801642029179</v>
      </c>
      <c r="AA43" t="str">
        <f t="shared" si="5"/>
        <v/>
      </c>
    </row>
    <row r="44" spans="2:27" x14ac:dyDescent="0.15">
      <c r="B44" s="56">
        <v>36</v>
      </c>
      <c r="C44" s="74">
        <f t="shared" si="0"/>
        <v>100027.34373833243</v>
      </c>
      <c r="D44" s="74"/>
      <c r="E44" s="71"/>
      <c r="F44" s="8"/>
      <c r="G44" s="73" t="s">
        <v>3</v>
      </c>
      <c r="H44" s="75">
        <v>1.12975</v>
      </c>
      <c r="I44" s="75"/>
      <c r="J44" s="73">
        <v>15</v>
      </c>
      <c r="K44" s="74">
        <f t="shared" si="1"/>
        <v>1000.2734373833243</v>
      </c>
      <c r="L44" s="74"/>
      <c r="M44" s="6">
        <f>IF(J44="","",(K44/J44)/LOOKUP(RIGHT($D$2,3),定数!$A$6:$A$13,定数!$B$6:$B$13))</f>
        <v>0.555707465212958</v>
      </c>
      <c r="N44" s="71"/>
      <c r="O44" s="8"/>
      <c r="P44" s="75">
        <v>1.1271500000000001</v>
      </c>
      <c r="Q44" s="75"/>
      <c r="R44" s="76">
        <f>IF(P44="","",T44*M44*LOOKUP(RIGHT($D$2,3),定数!$A$6:$A$13,定数!$B$6:$B$13))</f>
        <v>1733.807291464386</v>
      </c>
      <c r="S44" s="76"/>
      <c r="T44" s="77">
        <f t="shared" si="6"/>
        <v>25.999999999999357</v>
      </c>
      <c r="U44" s="77"/>
      <c r="V44" t="str">
        <f t="shared" si="9"/>
        <v/>
      </c>
      <c r="W44">
        <f t="shared" si="3"/>
        <v>0</v>
      </c>
      <c r="X44" s="35">
        <f t="shared" si="7"/>
        <v>104301.23529411753</v>
      </c>
      <c r="Y44" s="36">
        <f t="shared" si="8"/>
        <v>4.0976423181693034E-2</v>
      </c>
      <c r="Z44">
        <f t="shared" si="4"/>
        <v>1733.807291464386</v>
      </c>
      <c r="AA44" t="str">
        <f t="shared" si="5"/>
        <v/>
      </c>
    </row>
    <row r="45" spans="2:27" x14ac:dyDescent="0.15">
      <c r="B45" s="56">
        <v>37</v>
      </c>
      <c r="C45" s="74">
        <f t="shared" si="0"/>
        <v>101761.15102979682</v>
      </c>
      <c r="D45" s="74"/>
      <c r="E45" s="71"/>
      <c r="F45" s="8"/>
      <c r="G45" s="73" t="s">
        <v>4</v>
      </c>
      <c r="H45" s="75">
        <v>1.1231500000000001</v>
      </c>
      <c r="I45" s="75"/>
      <c r="J45" s="73">
        <v>22</v>
      </c>
      <c r="K45" s="74">
        <f t="shared" si="1"/>
        <v>1017.6115102979683</v>
      </c>
      <c r="L45" s="74"/>
      <c r="M45" s="6">
        <f>IF(J45="","",(K45/J45)/LOOKUP(RIGHT($D$2,3),定数!$A$6:$A$13,定数!$B$6:$B$13))</f>
        <v>0.38545890541589706</v>
      </c>
      <c r="N45" s="71"/>
      <c r="O45" s="8"/>
      <c r="P45" s="75">
        <v>1.1273500000000001</v>
      </c>
      <c r="Q45" s="75"/>
      <c r="R45" s="76">
        <f>IF(P45="","",T45*M45*LOOKUP(RIGHT($D$2,3),定数!$A$6:$A$13,定数!$B$6:$B$13))</f>
        <v>1942.7128832961125</v>
      </c>
      <c r="S45" s="76"/>
      <c r="T45" s="77">
        <f t="shared" si="6"/>
        <v>41.999999999999815</v>
      </c>
      <c r="U45" s="77"/>
      <c r="V45" t="str">
        <f t="shared" si="9"/>
        <v/>
      </c>
      <c r="W45">
        <f t="shared" si="3"/>
        <v>0</v>
      </c>
      <c r="X45" s="35">
        <f t="shared" si="7"/>
        <v>104301.23529411753</v>
      </c>
      <c r="Y45" s="36">
        <f t="shared" si="8"/>
        <v>2.4353347850176177E-2</v>
      </c>
      <c r="Z45">
        <f t="shared" si="4"/>
        <v>1942.7128832961125</v>
      </c>
      <c r="AA45" t="str">
        <f t="shared" si="5"/>
        <v/>
      </c>
    </row>
    <row r="46" spans="2:27" x14ac:dyDescent="0.15">
      <c r="B46" s="56">
        <v>38</v>
      </c>
      <c r="C46" s="74">
        <f t="shared" si="0"/>
        <v>103703.86391309294</v>
      </c>
      <c r="D46" s="74"/>
      <c r="E46" s="71"/>
      <c r="F46" s="8"/>
      <c r="G46" s="73" t="s">
        <v>4</v>
      </c>
      <c r="H46" s="75">
        <v>1.10968</v>
      </c>
      <c r="I46" s="75"/>
      <c r="J46" s="73">
        <v>27</v>
      </c>
      <c r="K46" s="74">
        <f t="shared" si="1"/>
        <v>1037.0386391309294</v>
      </c>
      <c r="L46" s="74"/>
      <c r="M46" s="6">
        <f>IF(J46="","",(K46/J46)/LOOKUP(RIGHT($D$2,3),定数!$A$6:$A$13,定数!$B$6:$B$13))</f>
        <v>0.32007365405275595</v>
      </c>
      <c r="N46" s="71"/>
      <c r="O46" s="8"/>
      <c r="P46" s="75">
        <v>1.1148400000000001</v>
      </c>
      <c r="Q46" s="75"/>
      <c r="R46" s="76">
        <f>IF(P46="","",T46*M46*LOOKUP(RIGHT($D$2,3),定数!$A$6:$A$13,定数!$B$6:$B$13))</f>
        <v>1981.8960658946853</v>
      </c>
      <c r="S46" s="76"/>
      <c r="T46" s="77">
        <f t="shared" si="6"/>
        <v>51.600000000000534</v>
      </c>
      <c r="U46" s="77"/>
      <c r="V46" t="str">
        <f t="shared" si="9"/>
        <v/>
      </c>
      <c r="W46">
        <f t="shared" si="3"/>
        <v>0</v>
      </c>
      <c r="X46" s="35">
        <f t="shared" si="7"/>
        <v>104301.23529411753</v>
      </c>
      <c r="Y46" s="36">
        <f t="shared" si="8"/>
        <v>5.7273663091340632E-3</v>
      </c>
      <c r="Z46">
        <f t="shared" si="4"/>
        <v>1981.8960658946853</v>
      </c>
      <c r="AA46" t="str">
        <f t="shared" si="5"/>
        <v/>
      </c>
    </row>
    <row r="47" spans="2:27" x14ac:dyDescent="0.15">
      <c r="B47" s="56">
        <v>39</v>
      </c>
      <c r="C47" s="74">
        <f t="shared" si="0"/>
        <v>105685.75997898763</v>
      </c>
      <c r="D47" s="74"/>
      <c r="E47" s="71"/>
      <c r="F47" s="8"/>
      <c r="G47" s="73" t="s">
        <v>4</v>
      </c>
      <c r="H47" s="75">
        <v>1.11154</v>
      </c>
      <c r="I47" s="75"/>
      <c r="J47" s="73">
        <v>21</v>
      </c>
      <c r="K47" s="74">
        <f t="shared" si="1"/>
        <v>1056.8575997898763</v>
      </c>
      <c r="L47" s="74"/>
      <c r="M47" s="6">
        <f>IF(J47="","",(K47/J47)/LOOKUP(RIGHT($D$2,3),定数!$A$6:$A$13,定数!$B$6:$B$13))</f>
        <v>0.41938793642455408</v>
      </c>
      <c r="N47" s="71"/>
      <c r="O47" s="8"/>
      <c r="P47" s="75">
        <v>1.1154999999999999</v>
      </c>
      <c r="Q47" s="75"/>
      <c r="R47" s="76">
        <f>IF(P47="","",T47*M47*LOOKUP(RIGHT($D$2,3),定数!$A$6:$A$13,定数!$B$6:$B$13))</f>
        <v>1992.9314738894627</v>
      </c>
      <c r="S47" s="76"/>
      <c r="T47" s="77">
        <f t="shared" si="6"/>
        <v>39.599999999999639</v>
      </c>
      <c r="U47" s="77"/>
      <c r="V47" t="str">
        <f t="shared" si="9"/>
        <v/>
      </c>
      <c r="W47">
        <f t="shared" si="3"/>
        <v>0</v>
      </c>
      <c r="X47" s="35">
        <f t="shared" si="7"/>
        <v>105685.75997898763</v>
      </c>
      <c r="Y47" s="36">
        <f t="shared" si="8"/>
        <v>0</v>
      </c>
      <c r="Z47">
        <f t="shared" si="4"/>
        <v>1992.9314738894627</v>
      </c>
      <c r="AA47" t="str">
        <f t="shared" si="5"/>
        <v/>
      </c>
    </row>
    <row r="48" spans="2:27" x14ac:dyDescent="0.15">
      <c r="B48" s="56">
        <v>40</v>
      </c>
      <c r="C48" s="74">
        <f t="shared" si="0"/>
        <v>107678.69145287709</v>
      </c>
      <c r="D48" s="74"/>
      <c r="E48" s="71"/>
      <c r="F48" s="8"/>
      <c r="G48" s="64" t="s">
        <v>3</v>
      </c>
      <c r="H48" s="75">
        <v>1.11171</v>
      </c>
      <c r="I48" s="75"/>
      <c r="J48" s="71">
        <v>17</v>
      </c>
      <c r="K48" s="74">
        <f t="shared" si="1"/>
        <v>1076.7869145287709</v>
      </c>
      <c r="L48" s="74"/>
      <c r="M48" s="6">
        <f>IF(J48="","",(K48/J48)/LOOKUP(RIGHT($D$2,3),定数!$A$6:$A$13,定数!$B$6:$B$13))</f>
        <v>0.52783672280822103</v>
      </c>
      <c r="N48" s="71"/>
      <c r="O48" s="8"/>
      <c r="P48" s="75">
        <v>1.11355</v>
      </c>
      <c r="Q48" s="75"/>
      <c r="R48" s="76">
        <f>IF(P48="","",T48*M48*LOOKUP(RIGHT($D$2,3),定数!$A$6:$A$13,定数!$B$6:$B$13))</f>
        <v>-1165.4634839605924</v>
      </c>
      <c r="S48" s="76"/>
      <c r="T48" s="77">
        <f t="shared" si="6"/>
        <v>-18.400000000000638</v>
      </c>
      <c r="U48" s="77"/>
      <c r="V48" t="str">
        <f t="shared" si="9"/>
        <v/>
      </c>
      <c r="W48">
        <f t="shared" si="3"/>
        <v>1</v>
      </c>
      <c r="X48" s="35">
        <f t="shared" si="7"/>
        <v>107678.69145287709</v>
      </c>
      <c r="Y48" s="36">
        <f t="shared" si="8"/>
        <v>0</v>
      </c>
      <c r="Z48" t="str">
        <f t="shared" si="4"/>
        <v/>
      </c>
      <c r="AA48">
        <f t="shared" si="5"/>
        <v>-1165.4634839605924</v>
      </c>
    </row>
    <row r="49" spans="2:27" x14ac:dyDescent="0.15">
      <c r="B49" s="56">
        <v>41</v>
      </c>
      <c r="C49" s="74">
        <f t="shared" si="0"/>
        <v>106513.2279689165</v>
      </c>
      <c r="D49" s="74"/>
      <c r="E49" s="71"/>
      <c r="F49" s="8"/>
      <c r="G49" s="73" t="s">
        <v>4</v>
      </c>
      <c r="H49" s="75">
        <v>1.1072500000000001</v>
      </c>
      <c r="I49" s="75"/>
      <c r="J49" s="73">
        <v>44</v>
      </c>
      <c r="K49" s="74">
        <f t="shared" si="1"/>
        <v>1065.132279689165</v>
      </c>
      <c r="L49" s="74"/>
      <c r="M49" s="6">
        <f>IF(J49="","",(K49/J49)/LOOKUP(RIGHT($D$2,3),定数!$A$6:$A$13,定数!$B$6:$B$13))</f>
        <v>0.20172959842597823</v>
      </c>
      <c r="N49" s="71"/>
      <c r="O49" s="8"/>
      <c r="P49" s="75">
        <v>1.1027800000000001</v>
      </c>
      <c r="Q49" s="75"/>
      <c r="R49" s="76">
        <f>IF(P49="","",T49*M49*LOOKUP(RIGHT($D$2,3),定数!$A$6:$A$13,定数!$B$6:$B$13))</f>
        <v>-1082.0775659569408</v>
      </c>
      <c r="S49" s="76"/>
      <c r="T49" s="77">
        <f t="shared" si="6"/>
        <v>-44.69999999999974</v>
      </c>
      <c r="U49" s="77"/>
      <c r="V49" t="str">
        <f t="shared" si="9"/>
        <v/>
      </c>
      <c r="W49">
        <f t="shared" si="3"/>
        <v>2</v>
      </c>
      <c r="X49" s="35">
        <f t="shared" si="7"/>
        <v>107678.69145287709</v>
      </c>
      <c r="Y49" s="36">
        <f t="shared" si="8"/>
        <v>1.0823529411765009E-2</v>
      </c>
      <c r="Z49" t="str">
        <f t="shared" si="4"/>
        <v/>
      </c>
      <c r="AA49">
        <f t="shared" si="5"/>
        <v>-1082.0775659569408</v>
      </c>
    </row>
    <row r="50" spans="2:27" x14ac:dyDescent="0.15">
      <c r="B50" s="56">
        <v>42</v>
      </c>
      <c r="C50" s="74">
        <f t="shared" si="0"/>
        <v>105431.15040295955</v>
      </c>
      <c r="D50" s="74"/>
      <c r="E50" s="71"/>
      <c r="F50" s="8"/>
      <c r="G50" s="73" t="s">
        <v>4</v>
      </c>
      <c r="H50" s="75">
        <v>1.1120300000000001</v>
      </c>
      <c r="I50" s="75"/>
      <c r="J50" s="73">
        <v>19</v>
      </c>
      <c r="K50" s="74">
        <f t="shared" si="1"/>
        <v>1054.3115040295957</v>
      </c>
      <c r="L50" s="74"/>
      <c r="M50" s="6">
        <f>IF(J50="","",(K50/J50)/LOOKUP(RIGHT($D$2,3),定数!$A$6:$A$13,定数!$B$6:$B$13))</f>
        <v>0.46241732632876997</v>
      </c>
      <c r="N50" s="71"/>
      <c r="O50" s="8"/>
      <c r="P50" s="75">
        <v>1.11016</v>
      </c>
      <c r="Q50" s="75"/>
      <c r="R50" s="76">
        <f>IF(P50="","",T50*M50*LOOKUP(RIGHT($D$2,3),定数!$A$6:$A$13,定数!$B$6:$B$13))</f>
        <v>-1037.6644802817809</v>
      </c>
      <c r="S50" s="76"/>
      <c r="T50" s="77">
        <f t="shared" si="6"/>
        <v>-18.700000000000383</v>
      </c>
      <c r="U50" s="77"/>
      <c r="V50" t="str">
        <f t="shared" si="9"/>
        <v/>
      </c>
      <c r="W50">
        <f t="shared" si="3"/>
        <v>3</v>
      </c>
      <c r="X50" s="35">
        <f t="shared" si="7"/>
        <v>107678.69145287709</v>
      </c>
      <c r="Y50" s="36">
        <f t="shared" si="8"/>
        <v>2.0872663101604627E-2</v>
      </c>
      <c r="Z50" t="str">
        <f t="shared" si="4"/>
        <v/>
      </c>
      <c r="AA50">
        <f t="shared" si="5"/>
        <v>-1037.6644802817809</v>
      </c>
    </row>
    <row r="51" spans="2:27" x14ac:dyDescent="0.15">
      <c r="B51" s="56">
        <v>43</v>
      </c>
      <c r="C51" s="74">
        <f t="shared" si="0"/>
        <v>104393.48592267778</v>
      </c>
      <c r="D51" s="74"/>
      <c r="E51" s="71"/>
      <c r="F51" s="8"/>
      <c r="G51" s="73" t="s">
        <v>3</v>
      </c>
      <c r="H51" s="75">
        <v>1.10564</v>
      </c>
      <c r="I51" s="75"/>
      <c r="J51" s="73">
        <v>17</v>
      </c>
      <c r="K51" s="74">
        <f t="shared" si="1"/>
        <v>1043.9348592267777</v>
      </c>
      <c r="L51" s="74"/>
      <c r="M51" s="6">
        <f>IF(J51="","",(K51/J51)/LOOKUP(RIGHT($D$2,3),定数!$A$6:$A$13,定数!$B$6:$B$13))</f>
        <v>0.51173277413077334</v>
      </c>
      <c r="N51" s="71"/>
      <c r="O51" s="8"/>
      <c r="P51" s="75">
        <v>1.10256</v>
      </c>
      <c r="Q51" s="75"/>
      <c r="R51" s="76">
        <f>IF(P51="","",T51*M51*LOOKUP(RIGHT($D$2,3),定数!$A$6:$A$13,定数!$B$6:$B$13))</f>
        <v>1891.3643331873209</v>
      </c>
      <c r="S51" s="76"/>
      <c r="T51" s="77">
        <f t="shared" si="6"/>
        <v>30.799999999999716</v>
      </c>
      <c r="U51" s="77"/>
      <c r="V51" t="str">
        <f t="shared" si="9"/>
        <v/>
      </c>
      <c r="W51">
        <f t="shared" si="3"/>
        <v>0</v>
      </c>
      <c r="X51" s="35">
        <f t="shared" si="7"/>
        <v>107678.69145287709</v>
      </c>
      <c r="Y51" s="36">
        <f t="shared" si="8"/>
        <v>3.0509337417394256E-2</v>
      </c>
      <c r="Z51">
        <f t="shared" si="4"/>
        <v>1891.3643331873209</v>
      </c>
      <c r="AA51" t="str">
        <f t="shared" si="5"/>
        <v/>
      </c>
    </row>
    <row r="52" spans="2:27" x14ac:dyDescent="0.15">
      <c r="B52" s="56">
        <v>44</v>
      </c>
      <c r="C52" s="74">
        <f t="shared" si="0"/>
        <v>106284.85025586509</v>
      </c>
      <c r="D52" s="74"/>
      <c r="E52" s="71"/>
      <c r="F52" s="8"/>
      <c r="G52" s="73" t="s">
        <v>3</v>
      </c>
      <c r="H52" s="75">
        <v>1.1009899999999999</v>
      </c>
      <c r="I52" s="75"/>
      <c r="J52" s="73">
        <v>11</v>
      </c>
      <c r="K52" s="74">
        <f t="shared" si="1"/>
        <v>1062.848502558651</v>
      </c>
      <c r="L52" s="74"/>
      <c r="M52" s="6">
        <f>IF(J52="","",(K52/J52)/LOOKUP(RIGHT($D$2,3),定数!$A$6:$A$13,定数!$B$6:$B$13))</f>
        <v>0.80518825951412965</v>
      </c>
      <c r="N52" s="71"/>
      <c r="O52" s="8"/>
      <c r="P52" s="75">
        <v>1.1021399999999999</v>
      </c>
      <c r="Q52" s="75"/>
      <c r="R52" s="76">
        <f>IF(P52="","",T52*M52*LOOKUP(RIGHT($D$2,3),定数!$A$6:$A$13,定数!$B$6:$B$13))</f>
        <v>-1111.159798129484</v>
      </c>
      <c r="S52" s="76"/>
      <c r="T52" s="77">
        <f t="shared" si="6"/>
        <v>-11.499999999999844</v>
      </c>
      <c r="U52" s="77"/>
      <c r="V52" t="str">
        <f t="shared" si="9"/>
        <v/>
      </c>
      <c r="W52">
        <f t="shared" si="3"/>
        <v>1</v>
      </c>
      <c r="X52" s="35">
        <f t="shared" si="7"/>
        <v>107678.69145287709</v>
      </c>
      <c r="Y52" s="36">
        <f t="shared" si="8"/>
        <v>1.294444776589776E-2</v>
      </c>
      <c r="Z52" t="str">
        <f t="shared" si="4"/>
        <v/>
      </c>
      <c r="AA52">
        <f t="shared" si="5"/>
        <v>-1111.159798129484</v>
      </c>
    </row>
    <row r="53" spans="2:27" x14ac:dyDescent="0.15">
      <c r="B53" s="56">
        <v>45</v>
      </c>
      <c r="C53" s="74">
        <f t="shared" si="0"/>
        <v>105173.6904577356</v>
      </c>
      <c r="D53" s="74"/>
      <c r="E53" s="71"/>
      <c r="F53" s="8"/>
      <c r="G53" s="73" t="s">
        <v>3</v>
      </c>
      <c r="H53" s="75">
        <v>1.1006800000000001</v>
      </c>
      <c r="I53" s="75"/>
      <c r="J53" s="73">
        <v>17</v>
      </c>
      <c r="K53" s="74">
        <f t="shared" si="1"/>
        <v>1051.736904577356</v>
      </c>
      <c r="L53" s="74"/>
      <c r="M53" s="6">
        <f>IF(J53="","",(K53/J53)/LOOKUP(RIGHT($D$2,3),定数!$A$6:$A$13,定数!$B$6:$B$13))</f>
        <v>0.51555730616537054</v>
      </c>
      <c r="N53" s="71"/>
      <c r="O53" s="8"/>
      <c r="P53" s="75">
        <v>1.0975600000000001</v>
      </c>
      <c r="Q53" s="75"/>
      <c r="R53" s="76">
        <f>IF(P53="","",T53*M53*LOOKUP(RIGHT($D$2,3),定数!$A$6:$A$13,定数!$B$6:$B$13))</f>
        <v>1930.2465542831546</v>
      </c>
      <c r="S53" s="76"/>
      <c r="T53" s="77">
        <f t="shared" si="6"/>
        <v>31.200000000000117</v>
      </c>
      <c r="U53" s="77"/>
      <c r="V53" t="str">
        <f t="shared" si="9"/>
        <v/>
      </c>
      <c r="W53">
        <f t="shared" si="3"/>
        <v>0</v>
      </c>
      <c r="X53" s="35">
        <f t="shared" si="7"/>
        <v>107678.69145287709</v>
      </c>
      <c r="Y53" s="36">
        <f t="shared" si="8"/>
        <v>2.3263664902890557E-2</v>
      </c>
      <c r="Z53">
        <f t="shared" si="4"/>
        <v>1930.2465542831546</v>
      </c>
      <c r="AA53" t="str">
        <f t="shared" si="5"/>
        <v/>
      </c>
    </row>
    <row r="54" spans="2:27" x14ac:dyDescent="0.15">
      <c r="B54" s="56">
        <v>46</v>
      </c>
      <c r="C54" s="74">
        <f t="shared" si="0"/>
        <v>107103.93701201875</v>
      </c>
      <c r="D54" s="74"/>
      <c r="E54" s="71"/>
      <c r="F54" s="8"/>
      <c r="G54" s="73" t="s">
        <v>3</v>
      </c>
      <c r="H54" s="75">
        <v>1.1085400000000001</v>
      </c>
      <c r="I54" s="75"/>
      <c r="J54" s="73">
        <v>20</v>
      </c>
      <c r="K54" s="74">
        <f t="shared" si="1"/>
        <v>1071.0393701201876</v>
      </c>
      <c r="L54" s="74"/>
      <c r="M54" s="6">
        <f>IF(J54="","",(K54/J54)/LOOKUP(RIGHT($D$2,3),定数!$A$6:$A$13,定数!$B$6:$B$13))</f>
        <v>0.44626640421674485</v>
      </c>
      <c r="N54" s="71"/>
      <c r="O54" s="8"/>
      <c r="P54" s="75">
        <v>1.1106</v>
      </c>
      <c r="Q54" s="75"/>
      <c r="R54" s="76">
        <f>IF(P54="","",T54*M54*LOOKUP(RIGHT($D$2,3),定数!$A$6:$A$13,定数!$B$6:$B$13))</f>
        <v>-1103.1705512237668</v>
      </c>
      <c r="S54" s="76"/>
      <c r="T54" s="77">
        <f t="shared" si="6"/>
        <v>-20.599999999999508</v>
      </c>
      <c r="U54" s="77"/>
      <c r="V54" t="str">
        <f t="shared" si="9"/>
        <v/>
      </c>
      <c r="W54">
        <f t="shared" si="3"/>
        <v>1</v>
      </c>
      <c r="X54" s="35">
        <f t="shared" si="7"/>
        <v>107678.69145287709</v>
      </c>
      <c r="Y54" s="36">
        <f t="shared" si="8"/>
        <v>5.3376803999318767E-3</v>
      </c>
      <c r="Z54" t="str">
        <f t="shared" si="4"/>
        <v/>
      </c>
      <c r="AA54">
        <f t="shared" si="5"/>
        <v>-1103.1705512237668</v>
      </c>
    </row>
    <row r="55" spans="2:27" x14ac:dyDescent="0.15">
      <c r="B55" s="56">
        <v>47</v>
      </c>
      <c r="C55" s="74">
        <f t="shared" si="0"/>
        <v>106000.76646079498</v>
      </c>
      <c r="D55" s="74"/>
      <c r="E55" s="71"/>
      <c r="F55" s="8"/>
      <c r="G55" s="73" t="s">
        <v>4</v>
      </c>
      <c r="H55" s="75">
        <v>1.12887</v>
      </c>
      <c r="I55" s="75"/>
      <c r="J55" s="73">
        <v>43</v>
      </c>
      <c r="K55" s="74">
        <f t="shared" si="1"/>
        <v>1060.0076646079499</v>
      </c>
      <c r="L55" s="74"/>
      <c r="M55" s="6">
        <f>IF(J55="","",(K55/J55)/LOOKUP(RIGHT($D$2,3),定数!$A$6:$A$13,定数!$B$6:$B$13))</f>
        <v>0.20542784197828484</v>
      </c>
      <c r="N55" s="71"/>
      <c r="O55" s="8"/>
      <c r="P55" s="75">
        <v>1.12446</v>
      </c>
      <c r="Q55" s="75"/>
      <c r="R55" s="76">
        <f>IF(P55="","",T55*M55*LOOKUP(RIGHT($D$2,3),定数!$A$6:$A$13,定数!$B$6:$B$13))</f>
        <v>-1087.1241397490896</v>
      </c>
      <c r="S55" s="76"/>
      <c r="T55" s="77">
        <f t="shared" si="6"/>
        <v>-44.10000000000025</v>
      </c>
      <c r="U55" s="77"/>
      <c r="V55" t="str">
        <f t="shared" si="9"/>
        <v/>
      </c>
      <c r="W55">
        <f t="shared" si="3"/>
        <v>2</v>
      </c>
      <c r="X55" s="35">
        <f t="shared" si="7"/>
        <v>107678.69145287709</v>
      </c>
      <c r="Y55" s="36">
        <f t="shared" si="8"/>
        <v>1.5582702291812356E-2</v>
      </c>
      <c r="Z55" t="str">
        <f t="shared" si="4"/>
        <v/>
      </c>
      <c r="AA55">
        <f t="shared" si="5"/>
        <v>-1087.1241397490896</v>
      </c>
    </row>
    <row r="56" spans="2:27" x14ac:dyDescent="0.15">
      <c r="B56" s="56">
        <v>48</v>
      </c>
      <c r="C56" s="74">
        <f t="shared" si="0"/>
        <v>104913.64232104589</v>
      </c>
      <c r="D56" s="74"/>
      <c r="E56" s="71"/>
      <c r="F56" s="8"/>
      <c r="G56" s="73" t="s">
        <v>3</v>
      </c>
      <c r="H56" s="75">
        <v>1.1295999999999999</v>
      </c>
      <c r="I56" s="75"/>
      <c r="J56" s="73">
        <v>15</v>
      </c>
      <c r="K56" s="74">
        <f t="shared" si="1"/>
        <v>1049.1364232104588</v>
      </c>
      <c r="L56" s="74"/>
      <c r="M56" s="6">
        <f>IF(J56="","",(K56/J56)/LOOKUP(RIGHT($D$2,3),定数!$A$6:$A$13,定数!$B$6:$B$13))</f>
        <v>0.58285356845025482</v>
      </c>
      <c r="N56" s="71"/>
      <c r="O56" s="8"/>
      <c r="P56" s="75">
        <v>1.1268800000000001</v>
      </c>
      <c r="Q56" s="75"/>
      <c r="R56" s="76">
        <f>IF(P56="","",T56*M56*LOOKUP(RIGHT($D$2,3),定数!$A$6:$A$13,定数!$B$6:$B$13))</f>
        <v>1902.4340474215153</v>
      </c>
      <c r="S56" s="76"/>
      <c r="T56" s="77">
        <f t="shared" si="6"/>
        <v>27.199999999998337</v>
      </c>
      <c r="U56" s="77"/>
      <c r="V56" t="str">
        <f t="shared" si="9"/>
        <v/>
      </c>
      <c r="W56">
        <f t="shared" si="3"/>
        <v>0</v>
      </c>
      <c r="X56" s="35">
        <f t="shared" si="7"/>
        <v>107678.69145287709</v>
      </c>
      <c r="Y56" s="36">
        <f t="shared" si="8"/>
        <v>2.5678702949703425E-2</v>
      </c>
      <c r="Z56">
        <f t="shared" si="4"/>
        <v>1902.4340474215153</v>
      </c>
      <c r="AA56" t="str">
        <f t="shared" si="5"/>
        <v/>
      </c>
    </row>
    <row r="57" spans="2:27" x14ac:dyDescent="0.15">
      <c r="B57" s="56">
        <v>49</v>
      </c>
      <c r="C57" s="74">
        <f t="shared" si="0"/>
        <v>106816.0763684674</v>
      </c>
      <c r="D57" s="74"/>
      <c r="E57" s="71"/>
      <c r="F57" s="8"/>
      <c r="G57" s="73" t="s">
        <v>4</v>
      </c>
      <c r="H57" s="75">
        <v>1.1307</v>
      </c>
      <c r="I57" s="75"/>
      <c r="J57" s="73">
        <v>24</v>
      </c>
      <c r="K57" s="74">
        <f t="shared" si="1"/>
        <v>1068.1607636846741</v>
      </c>
      <c r="L57" s="74"/>
      <c r="M57" s="6">
        <f>IF(J57="","",(K57/J57)/LOOKUP(RIGHT($D$2,3),定数!$A$6:$A$13,定数!$B$6:$B$13))</f>
        <v>0.37088915405717848</v>
      </c>
      <c r="N57" s="71"/>
      <c r="O57" s="8"/>
      <c r="P57" s="75">
        <v>1.1282099999999999</v>
      </c>
      <c r="Q57" s="75"/>
      <c r="R57" s="76">
        <f>IF(P57="","",T57*M57*LOOKUP(RIGHT($D$2,3),定数!$A$6:$A$13,定数!$B$6:$B$13))</f>
        <v>-1108.2167923228953</v>
      </c>
      <c r="S57" s="76"/>
      <c r="T57" s="77">
        <f t="shared" si="6"/>
        <v>-24.900000000001032</v>
      </c>
      <c r="U57" s="77"/>
      <c r="V57" t="str">
        <f t="shared" si="9"/>
        <v/>
      </c>
      <c r="W57">
        <f t="shared" si="3"/>
        <v>1</v>
      </c>
      <c r="X57" s="35">
        <f t="shared" si="7"/>
        <v>107678.69145287709</v>
      </c>
      <c r="Y57" s="36">
        <f t="shared" si="8"/>
        <v>8.011010096525828E-3</v>
      </c>
      <c r="Z57" t="str">
        <f t="shared" si="4"/>
        <v/>
      </c>
      <c r="AA57">
        <f t="shared" si="5"/>
        <v>-1108.2167923228953</v>
      </c>
    </row>
    <row r="58" spans="2:27" x14ac:dyDescent="0.15">
      <c r="B58" s="56">
        <v>50</v>
      </c>
      <c r="C58" s="74">
        <f t="shared" si="0"/>
        <v>105707.8595761445</v>
      </c>
      <c r="D58" s="74"/>
      <c r="E58" s="71"/>
      <c r="F58" s="8"/>
      <c r="G58" s="73" t="s">
        <v>4</v>
      </c>
      <c r="H58" s="75">
        <v>1.1202300000000001</v>
      </c>
      <c r="I58" s="75"/>
      <c r="J58" s="73">
        <v>6</v>
      </c>
      <c r="K58" s="74">
        <f t="shared" si="1"/>
        <v>1057.0785957614451</v>
      </c>
      <c r="L58" s="74"/>
      <c r="M58" s="6">
        <f>IF(J58="","",(K58/J58)/LOOKUP(RIGHT($D$2,3),定数!$A$6:$A$13,定数!$B$6:$B$13))</f>
        <v>1.4681647163353404</v>
      </c>
      <c r="N58" s="71"/>
      <c r="O58" s="8"/>
      <c r="P58" s="75">
        <v>1.11958</v>
      </c>
      <c r="Q58" s="75"/>
      <c r="R58" s="76">
        <f>IF(P58="","",T58*M58*LOOKUP(RIGHT($D$2,3),定数!$A$6:$A$13,定数!$B$6:$B$13))</f>
        <v>-1145.1684787416348</v>
      </c>
      <c r="S58" s="76"/>
      <c r="T58" s="77">
        <f t="shared" si="6"/>
        <v>-6.5000000000003944</v>
      </c>
      <c r="U58" s="77"/>
      <c r="V58" t="str">
        <f t="shared" si="9"/>
        <v/>
      </c>
      <c r="W58">
        <f t="shared" si="3"/>
        <v>2</v>
      </c>
      <c r="X58" s="35">
        <f t="shared" si="7"/>
        <v>107678.69145287709</v>
      </c>
      <c r="Y58" s="36">
        <f t="shared" si="8"/>
        <v>1.8302895866774804E-2</v>
      </c>
      <c r="Z58" t="str">
        <f t="shared" si="4"/>
        <v/>
      </c>
      <c r="AA58">
        <f t="shared" si="5"/>
        <v>-1145.1684787416348</v>
      </c>
    </row>
    <row r="59" spans="2:27" x14ac:dyDescent="0.15">
      <c r="B59" s="56">
        <v>51</v>
      </c>
      <c r="C59" s="74">
        <f t="shared" si="0"/>
        <v>104562.69109740287</v>
      </c>
      <c r="D59" s="74"/>
      <c r="E59" s="71"/>
      <c r="F59" s="8"/>
      <c r="G59" s="73" t="s">
        <v>4</v>
      </c>
      <c r="H59" s="75">
        <v>1.11669</v>
      </c>
      <c r="I59" s="75"/>
      <c r="J59" s="73">
        <v>21</v>
      </c>
      <c r="K59" s="74">
        <f t="shared" si="1"/>
        <v>1045.6269109740288</v>
      </c>
      <c r="L59" s="74"/>
      <c r="M59" s="6">
        <f>IF(J59="","",(K59/J59)/LOOKUP(RIGHT($D$2,3),定数!$A$6:$A$13,定数!$B$6:$B$13))</f>
        <v>0.41493131387858284</v>
      </c>
      <c r="N59" s="71"/>
      <c r="O59" s="8"/>
      <c r="P59" s="75">
        <v>1.11442</v>
      </c>
      <c r="Q59" s="75"/>
      <c r="R59" s="76">
        <f>IF(P59="","",T59*M59*LOOKUP(RIGHT($D$2,3),定数!$A$6:$A$13,定数!$B$6:$B$13))</f>
        <v>-1130.2728990052567</v>
      </c>
      <c r="S59" s="76"/>
      <c r="T59" s="77">
        <f t="shared" si="6"/>
        <v>-22.699999999999942</v>
      </c>
      <c r="U59" s="77"/>
      <c r="V59" t="str">
        <f t="shared" si="9"/>
        <v/>
      </c>
      <c r="W59">
        <f t="shared" si="3"/>
        <v>3</v>
      </c>
      <c r="X59" s="35">
        <f t="shared" si="7"/>
        <v>107678.69145287709</v>
      </c>
      <c r="Y59" s="36">
        <f t="shared" si="8"/>
        <v>2.893794782821868E-2</v>
      </c>
      <c r="Z59" t="str">
        <f t="shared" si="4"/>
        <v/>
      </c>
      <c r="AA59">
        <f t="shared" si="5"/>
        <v>-1130.2728990052567</v>
      </c>
    </row>
    <row r="60" spans="2:27" x14ac:dyDescent="0.15">
      <c r="B60" s="56">
        <v>52</v>
      </c>
      <c r="C60" s="74">
        <f t="shared" si="0"/>
        <v>103432.41819839762</v>
      </c>
      <c r="D60" s="74"/>
      <c r="E60" s="71"/>
      <c r="F60" s="8"/>
      <c r="G60" s="73" t="s">
        <v>4</v>
      </c>
      <c r="H60" s="75">
        <v>1.12232</v>
      </c>
      <c r="I60" s="75"/>
      <c r="J60" s="73">
        <v>23</v>
      </c>
      <c r="K60" s="74">
        <f t="shared" si="1"/>
        <v>1034.3241819839761</v>
      </c>
      <c r="L60" s="74"/>
      <c r="M60" s="6">
        <f>IF(J60="","",(K60/J60)/LOOKUP(RIGHT($D$2,3),定数!$A$6:$A$13,定数!$B$6:$B$13))</f>
        <v>0.37475513839999136</v>
      </c>
      <c r="N60" s="71"/>
      <c r="O60" s="8"/>
      <c r="P60" s="75">
        <v>1.1264799999999999</v>
      </c>
      <c r="Q60" s="75"/>
      <c r="R60" s="76">
        <f>IF(P60="","",T60*M60*LOOKUP(RIGHT($D$2,3),定数!$A$6:$A$13,定数!$B$6:$B$13))</f>
        <v>1870.7776508927304</v>
      </c>
      <c r="S60" s="76"/>
      <c r="T60" s="77">
        <f t="shared" si="6"/>
        <v>41.599999999999412</v>
      </c>
      <c r="U60" s="77"/>
      <c r="V60" t="str">
        <f t="shared" si="9"/>
        <v/>
      </c>
      <c r="W60">
        <f t="shared" si="3"/>
        <v>0</v>
      </c>
      <c r="X60" s="35">
        <f t="shared" si="7"/>
        <v>107678.69145287709</v>
      </c>
      <c r="Y60" s="36">
        <f t="shared" si="8"/>
        <v>3.9434666201694557E-2</v>
      </c>
      <c r="Z60">
        <f t="shared" si="4"/>
        <v>1870.7776508927304</v>
      </c>
      <c r="AA60" t="str">
        <f t="shared" si="5"/>
        <v/>
      </c>
    </row>
    <row r="61" spans="2:27" x14ac:dyDescent="0.15">
      <c r="B61" s="56">
        <v>53</v>
      </c>
      <c r="C61" s="74">
        <f t="shared" si="0"/>
        <v>105303.19584929035</v>
      </c>
      <c r="D61" s="74"/>
      <c r="E61" s="71"/>
      <c r="F61" s="8"/>
      <c r="G61" s="73" t="s">
        <v>3</v>
      </c>
      <c r="H61" s="75">
        <v>1.1215999999999999</v>
      </c>
      <c r="I61" s="75"/>
      <c r="J61" s="73">
        <v>10</v>
      </c>
      <c r="K61" s="74">
        <f t="shared" si="1"/>
        <v>1053.0319584929034</v>
      </c>
      <c r="L61" s="74"/>
      <c r="M61" s="6">
        <f>IF(J61="","",(K61/J61)/LOOKUP(RIGHT($D$2,3),定数!$A$6:$A$13,定数!$B$6:$B$13))</f>
        <v>0.87752663207741954</v>
      </c>
      <c r="N61" s="71"/>
      <c r="O61" s="8"/>
      <c r="P61" s="75">
        <v>1.1199600000000001</v>
      </c>
      <c r="Q61" s="75"/>
      <c r="R61" s="76">
        <f>IF(P61="","",T61*M61*LOOKUP(RIGHT($D$2,3),定数!$A$6:$A$13,定数!$B$6:$B$13))</f>
        <v>1726.9724119282182</v>
      </c>
      <c r="S61" s="76"/>
      <c r="T61" s="77">
        <f t="shared" si="6"/>
        <v>16.399999999998638</v>
      </c>
      <c r="U61" s="77"/>
      <c r="V61" t="str">
        <f t="shared" si="9"/>
        <v/>
      </c>
      <c r="W61">
        <f t="shared" si="3"/>
        <v>0</v>
      </c>
      <c r="X61" s="35">
        <f t="shared" si="7"/>
        <v>107678.69145287709</v>
      </c>
      <c r="Y61" s="36">
        <f t="shared" si="8"/>
        <v>2.2060962772994963E-2</v>
      </c>
      <c r="Z61">
        <f t="shared" si="4"/>
        <v>1726.9724119282182</v>
      </c>
      <c r="AA61" t="str">
        <f t="shared" si="5"/>
        <v/>
      </c>
    </row>
    <row r="62" spans="2:27" x14ac:dyDescent="0.15">
      <c r="B62" s="56">
        <v>54</v>
      </c>
      <c r="C62" s="74">
        <f t="shared" si="0"/>
        <v>107030.16826121857</v>
      </c>
      <c r="D62" s="74"/>
      <c r="E62" s="71"/>
      <c r="F62" s="8"/>
      <c r="G62" s="73" t="s">
        <v>4</v>
      </c>
      <c r="H62" s="75">
        <v>1.1216600000000001</v>
      </c>
      <c r="I62" s="75"/>
      <c r="J62" s="73">
        <v>8</v>
      </c>
      <c r="K62" s="74">
        <f t="shared" si="1"/>
        <v>1070.3016826121857</v>
      </c>
      <c r="L62" s="74"/>
      <c r="M62" s="6">
        <f>IF(J62="","",(K62/J62)/LOOKUP(RIGHT($D$2,3),定数!$A$6:$A$13,定数!$B$6:$B$13))</f>
        <v>1.1148975860543602</v>
      </c>
      <c r="N62" s="71"/>
      <c r="O62" s="8"/>
      <c r="P62" s="75">
        <v>1.1228800000000001</v>
      </c>
      <c r="Q62" s="75"/>
      <c r="R62" s="76">
        <f>IF(P62="","",T62*M62*LOOKUP(RIGHT($D$2,3),定数!$A$6:$A$13,定数!$B$6:$B$13))</f>
        <v>1632.2100659835819</v>
      </c>
      <c r="S62" s="76"/>
      <c r="T62" s="77">
        <f t="shared" si="6"/>
        <v>12.199999999999989</v>
      </c>
      <c r="U62" s="77"/>
      <c r="V62" t="str">
        <f t="shared" si="9"/>
        <v/>
      </c>
      <c r="W62">
        <f t="shared" si="3"/>
        <v>0</v>
      </c>
      <c r="X62" s="35">
        <f t="shared" si="7"/>
        <v>107678.69145287709</v>
      </c>
      <c r="Y62" s="36">
        <f t="shared" si="8"/>
        <v>6.0227625624734715E-3</v>
      </c>
      <c r="Z62">
        <f t="shared" si="4"/>
        <v>1632.2100659835819</v>
      </c>
      <c r="AA62" t="str">
        <f t="shared" si="5"/>
        <v/>
      </c>
    </row>
    <row r="63" spans="2:27" x14ac:dyDescent="0.15">
      <c r="B63" s="56">
        <v>55</v>
      </c>
      <c r="C63" s="74">
        <f t="shared" si="0"/>
        <v>108662.37832720215</v>
      </c>
      <c r="D63" s="74"/>
      <c r="E63" s="71"/>
      <c r="F63" s="8"/>
      <c r="G63" s="73" t="s">
        <v>3</v>
      </c>
      <c r="H63" s="75">
        <v>1.1213200000000001</v>
      </c>
      <c r="I63" s="75"/>
      <c r="J63" s="73">
        <v>8</v>
      </c>
      <c r="K63" s="74">
        <f t="shared" si="1"/>
        <v>1086.6237832720215</v>
      </c>
      <c r="L63" s="74"/>
      <c r="M63" s="6">
        <f>IF(J63="","",(K63/J63)/LOOKUP(RIGHT($D$2,3),定数!$A$6:$A$13,定数!$B$6:$B$13))</f>
        <v>1.131899774241689</v>
      </c>
      <c r="N63" s="71"/>
      <c r="O63" s="8"/>
      <c r="P63" s="75">
        <v>1.1222000000000001</v>
      </c>
      <c r="Q63" s="75"/>
      <c r="R63" s="76">
        <f>IF(P63="","",T63*M63*LOOKUP(RIGHT($D$2,3),定数!$A$6:$A$13,定数!$B$6:$B$13))</f>
        <v>-1195.2861615992124</v>
      </c>
      <c r="S63" s="76"/>
      <c r="T63" s="77">
        <f t="shared" si="6"/>
        <v>-8.799999999999919</v>
      </c>
      <c r="U63" s="77"/>
      <c r="V63" t="str">
        <f t="shared" si="9"/>
        <v/>
      </c>
      <c r="W63">
        <f t="shared" si="3"/>
        <v>1</v>
      </c>
      <c r="X63" s="35">
        <f t="shared" si="7"/>
        <v>108662.37832720215</v>
      </c>
      <c r="Y63" s="36">
        <f t="shared" si="8"/>
        <v>0</v>
      </c>
      <c r="Z63" t="str">
        <f t="shared" si="4"/>
        <v/>
      </c>
      <c r="AA63">
        <f t="shared" si="5"/>
        <v>-1195.2861615992124</v>
      </c>
    </row>
    <row r="64" spans="2:27" x14ac:dyDescent="0.15">
      <c r="B64" s="56">
        <v>56</v>
      </c>
      <c r="C64" s="74">
        <f t="shared" si="0"/>
        <v>107467.09216560294</v>
      </c>
      <c r="D64" s="74"/>
      <c r="E64" s="71"/>
      <c r="F64" s="8"/>
      <c r="G64" s="73" t="s">
        <v>3</v>
      </c>
      <c r="H64" s="75">
        <v>1.0987800000000001</v>
      </c>
      <c r="I64" s="75"/>
      <c r="J64" s="73">
        <v>26</v>
      </c>
      <c r="K64" s="74">
        <f t="shared" si="1"/>
        <v>1074.6709216560293</v>
      </c>
      <c r="L64" s="74"/>
      <c r="M64" s="6">
        <f>IF(J64="","",(K64/J64)/LOOKUP(RIGHT($D$2,3),定数!$A$6:$A$13,定数!$B$6:$B$13))</f>
        <v>0.34444580822308629</v>
      </c>
      <c r="N64" s="71"/>
      <c r="O64" s="8"/>
      <c r="P64" s="75">
        <v>1.10148</v>
      </c>
      <c r="Q64" s="75"/>
      <c r="R64" s="76">
        <f>IF(P64="","",T64*M64*LOOKUP(RIGHT($D$2,3),定数!$A$6:$A$13,定数!$B$6:$B$13))</f>
        <v>-1116.0044186427685</v>
      </c>
      <c r="S64" s="76"/>
      <c r="T64" s="77">
        <f t="shared" si="6"/>
        <v>-26.999999999999247</v>
      </c>
      <c r="U64" s="77"/>
      <c r="V64" t="str">
        <f t="shared" si="9"/>
        <v/>
      </c>
      <c r="W64">
        <f t="shared" si="3"/>
        <v>2</v>
      </c>
      <c r="X64" s="35">
        <f t="shared" si="7"/>
        <v>108662.37832720215</v>
      </c>
      <c r="Y64" s="36">
        <f t="shared" si="8"/>
        <v>1.0999999999999899E-2</v>
      </c>
      <c r="Z64" t="str">
        <f t="shared" si="4"/>
        <v/>
      </c>
      <c r="AA64">
        <f t="shared" si="5"/>
        <v>-1116.0044186427685</v>
      </c>
    </row>
    <row r="65" spans="2:27" x14ac:dyDescent="0.15">
      <c r="B65" s="56">
        <v>57</v>
      </c>
      <c r="C65" s="74">
        <f t="shared" si="0"/>
        <v>106351.08774696017</v>
      </c>
      <c r="D65" s="74"/>
      <c r="E65" s="71"/>
      <c r="F65" s="8"/>
      <c r="G65" s="73" t="s">
        <v>4</v>
      </c>
      <c r="H65" s="75">
        <v>1.1002099999999999</v>
      </c>
      <c r="I65" s="75"/>
      <c r="J65" s="73">
        <v>11</v>
      </c>
      <c r="K65" s="74">
        <f t="shared" si="1"/>
        <v>1063.5108774696016</v>
      </c>
      <c r="L65" s="74"/>
      <c r="M65" s="6">
        <f>IF(J65="","",(K65/J65)/LOOKUP(RIGHT($D$2,3),定数!$A$6:$A$13,定数!$B$6:$B$13))</f>
        <v>0.80569005868909216</v>
      </c>
      <c r="N65" s="71"/>
      <c r="O65" s="8"/>
      <c r="P65" s="75">
        <v>1.1021700000000001</v>
      </c>
      <c r="Q65" s="75"/>
      <c r="R65" s="76">
        <f>IF(P65="","",T65*M65*LOOKUP(RIGHT($D$2,3),定数!$A$6:$A$13,定数!$B$6:$B$13))</f>
        <v>1894.9830180369227</v>
      </c>
      <c r="S65" s="76"/>
      <c r="T65" s="77">
        <f t="shared" si="6"/>
        <v>19.600000000001838</v>
      </c>
      <c r="U65" s="77"/>
      <c r="V65" t="str">
        <f t="shared" si="9"/>
        <v/>
      </c>
      <c r="W65">
        <f t="shared" si="3"/>
        <v>0</v>
      </c>
      <c r="X65" s="35">
        <f t="shared" si="7"/>
        <v>108662.37832720215</v>
      </c>
      <c r="Y65" s="36">
        <f t="shared" si="8"/>
        <v>2.1270384615384219E-2</v>
      </c>
      <c r="Z65">
        <f t="shared" si="4"/>
        <v>1894.9830180369227</v>
      </c>
      <c r="AA65" t="str">
        <f t="shared" si="5"/>
        <v/>
      </c>
    </row>
    <row r="66" spans="2:27" x14ac:dyDescent="0.15">
      <c r="B66" s="56">
        <v>58</v>
      </c>
      <c r="C66" s="74">
        <f t="shared" si="0"/>
        <v>108246.07076499709</v>
      </c>
      <c r="D66" s="74"/>
      <c r="E66" s="71"/>
      <c r="F66" s="8"/>
      <c r="G66" s="64" t="s">
        <v>4</v>
      </c>
      <c r="H66" s="75">
        <v>1.1017699999999999</v>
      </c>
      <c r="I66" s="75"/>
      <c r="J66" s="71">
        <v>13</v>
      </c>
      <c r="K66" s="74">
        <f t="shared" si="1"/>
        <v>1082.4607076499708</v>
      </c>
      <c r="L66" s="74"/>
      <c r="M66" s="6">
        <f>IF(J66="","",(K66/J66)/LOOKUP(RIGHT($D$2,3),定数!$A$6:$A$13,定数!$B$6:$B$13))</f>
        <v>0.69388506900639157</v>
      </c>
      <c r="N66" s="71"/>
      <c r="O66" s="8"/>
      <c r="P66" s="75">
        <v>1.10033</v>
      </c>
      <c r="Q66" s="75"/>
      <c r="R66" s="76">
        <f>IF(P66="","",T66*M66*LOOKUP(RIGHT($D$2,3),定数!$A$6:$A$13,定数!$B$6:$B$13))</f>
        <v>-1199.0333992429496</v>
      </c>
      <c r="S66" s="76"/>
      <c r="T66" s="77">
        <f t="shared" si="6"/>
        <v>-14.399999999998858</v>
      </c>
      <c r="U66" s="77"/>
      <c r="V66" t="str">
        <f t="shared" si="9"/>
        <v/>
      </c>
      <c r="W66">
        <f t="shared" si="3"/>
        <v>1</v>
      </c>
      <c r="X66" s="35">
        <f t="shared" si="7"/>
        <v>108662.37832720215</v>
      </c>
      <c r="Y66" s="36">
        <f t="shared" si="8"/>
        <v>3.8312023776204684E-3</v>
      </c>
      <c r="Z66" t="str">
        <f t="shared" si="4"/>
        <v/>
      </c>
      <c r="AA66">
        <f t="shared" si="5"/>
        <v>-1199.0333992429496</v>
      </c>
    </row>
    <row r="67" spans="2:27" x14ac:dyDescent="0.15">
      <c r="B67" s="56">
        <v>59</v>
      </c>
      <c r="C67" s="74">
        <f t="shared" si="0"/>
        <v>107047.03736575413</v>
      </c>
      <c r="D67" s="74"/>
      <c r="E67" s="71"/>
      <c r="F67" s="8"/>
      <c r="G67" s="64" t="s">
        <v>4</v>
      </c>
      <c r="H67" s="75">
        <v>1.0892299999999999</v>
      </c>
      <c r="I67" s="75"/>
      <c r="J67" s="71">
        <v>24</v>
      </c>
      <c r="K67" s="74">
        <f t="shared" si="1"/>
        <v>1070.4703736575414</v>
      </c>
      <c r="L67" s="74"/>
      <c r="M67" s="6">
        <f>IF(J67="","",(K67/J67)/LOOKUP(RIGHT($D$2,3),定数!$A$6:$A$13,定数!$B$6:$B$13))</f>
        <v>0.37169110196442406</v>
      </c>
      <c r="N67" s="71"/>
      <c r="O67" s="8"/>
      <c r="P67" s="75">
        <v>1.08687</v>
      </c>
      <c r="Q67" s="75"/>
      <c r="R67" s="76">
        <f>IF(P67="","",T67*M67*LOOKUP(RIGHT($D$2,3),定数!$A$6:$A$13,定数!$B$6:$B$13))</f>
        <v>-1052.6292007632123</v>
      </c>
      <c r="S67" s="76"/>
      <c r="T67" s="77">
        <f t="shared" si="6"/>
        <v>-23.599999999999177</v>
      </c>
      <c r="U67" s="77"/>
      <c r="V67" t="str">
        <f t="shared" si="9"/>
        <v/>
      </c>
      <c r="W67">
        <f t="shared" si="3"/>
        <v>2</v>
      </c>
      <c r="X67" s="35">
        <f t="shared" si="7"/>
        <v>108662.37832720215</v>
      </c>
      <c r="Y67" s="36">
        <f t="shared" si="8"/>
        <v>1.4865687520513649E-2</v>
      </c>
      <c r="Z67" t="str">
        <f t="shared" si="4"/>
        <v/>
      </c>
      <c r="AA67">
        <f t="shared" si="5"/>
        <v>-1052.6292007632123</v>
      </c>
    </row>
    <row r="68" spans="2:27" x14ac:dyDescent="0.15">
      <c r="B68" s="56">
        <v>60</v>
      </c>
      <c r="C68" s="74">
        <f t="shared" si="0"/>
        <v>105994.40816499092</v>
      </c>
      <c r="D68" s="74"/>
      <c r="E68" s="71"/>
      <c r="F68" s="8"/>
      <c r="G68" s="64" t="s">
        <v>4</v>
      </c>
      <c r="H68" s="75">
        <v>1.0888899999999999</v>
      </c>
      <c r="I68" s="75"/>
      <c r="J68" s="71">
        <v>5</v>
      </c>
      <c r="K68" s="74">
        <f t="shared" si="1"/>
        <v>1059.9440816499093</v>
      </c>
      <c r="L68" s="74"/>
      <c r="M68" s="6">
        <f>IF(J68="","",(K68/J68)/LOOKUP(RIGHT($D$2,3),定数!$A$6:$A$13,定数!$B$6:$B$13))</f>
        <v>1.7665734694165154</v>
      </c>
      <c r="N68" s="71"/>
      <c r="O68" s="8"/>
      <c r="P68" s="75">
        <v>1.0895699999999999</v>
      </c>
      <c r="Q68" s="75"/>
      <c r="R68" s="76">
        <f>IF(P68="","",T68*M68*LOOKUP(RIGHT($D$2,3),定数!$A$6:$A$13,定数!$B$6:$B$13))</f>
        <v>1441.523951043906</v>
      </c>
      <c r="S68" s="76"/>
      <c r="T68" s="77">
        <f t="shared" si="6"/>
        <v>6.8000000000001393</v>
      </c>
      <c r="U68" s="77"/>
      <c r="V68" t="str">
        <f t="shared" si="9"/>
        <v/>
      </c>
      <c r="W68">
        <f t="shared" si="3"/>
        <v>0</v>
      </c>
      <c r="X68" s="35">
        <f t="shared" si="7"/>
        <v>108662.37832720215</v>
      </c>
      <c r="Y68" s="36">
        <f t="shared" si="8"/>
        <v>2.4552841593228236E-2</v>
      </c>
      <c r="Z68">
        <f t="shared" si="4"/>
        <v>1441.523951043906</v>
      </c>
      <c r="AA68" t="str">
        <f t="shared" si="5"/>
        <v/>
      </c>
    </row>
    <row r="69" spans="2:27" x14ac:dyDescent="0.15">
      <c r="B69" s="56">
        <v>61</v>
      </c>
      <c r="C69" s="74">
        <f t="shared" si="0"/>
        <v>107435.93211603482</v>
      </c>
      <c r="D69" s="74"/>
      <c r="E69" s="71"/>
      <c r="F69" s="8"/>
      <c r="G69" s="64" t="s">
        <v>4</v>
      </c>
      <c r="H69" s="75">
        <v>1.0933200000000001</v>
      </c>
      <c r="I69" s="75"/>
      <c r="J69" s="71">
        <v>21</v>
      </c>
      <c r="K69" s="74">
        <f t="shared" si="1"/>
        <v>1074.3593211603481</v>
      </c>
      <c r="L69" s="74"/>
      <c r="M69" s="6">
        <f>IF(J69="","",(K69/J69)/LOOKUP(RIGHT($D$2,3),定数!$A$6:$A$13,定数!$B$6:$B$13))</f>
        <v>0.42633306395251913</v>
      </c>
      <c r="N69" s="71"/>
      <c r="O69" s="8"/>
      <c r="P69" s="75">
        <v>1.0972599999999999</v>
      </c>
      <c r="Q69" s="75"/>
      <c r="R69" s="76">
        <f>IF(P69="","",T69*M69*LOOKUP(RIGHT($D$2,3),定数!$A$6:$A$13,定数!$B$6:$B$13))</f>
        <v>2015.7027263674249</v>
      </c>
      <c r="S69" s="76"/>
      <c r="T69" s="77">
        <f t="shared" si="6"/>
        <v>39.399999999998329</v>
      </c>
      <c r="U69" s="77"/>
      <c r="V69" t="str">
        <f t="shared" si="9"/>
        <v/>
      </c>
      <c r="W69">
        <f t="shared" si="3"/>
        <v>0</v>
      </c>
      <c r="X69" s="35">
        <f t="shared" si="7"/>
        <v>108662.37832720215</v>
      </c>
      <c r="Y69" s="36">
        <f t="shared" si="8"/>
        <v>1.1286760238895965E-2</v>
      </c>
      <c r="Z69">
        <f t="shared" si="4"/>
        <v>2015.7027263674249</v>
      </c>
      <c r="AA69" t="str">
        <f t="shared" si="5"/>
        <v/>
      </c>
    </row>
    <row r="70" spans="2:27" x14ac:dyDescent="0.15">
      <c r="B70" s="56">
        <v>62</v>
      </c>
      <c r="C70" s="74">
        <f t="shared" si="0"/>
        <v>109451.63484240224</v>
      </c>
      <c r="D70" s="74"/>
      <c r="E70" s="71"/>
      <c r="F70" s="8"/>
      <c r="G70" s="64" t="s">
        <v>4</v>
      </c>
      <c r="H70" s="75">
        <v>1.1084700000000001</v>
      </c>
      <c r="I70" s="75"/>
      <c r="J70" s="71">
        <v>13</v>
      </c>
      <c r="K70" s="74">
        <f t="shared" si="1"/>
        <v>1094.5163484240225</v>
      </c>
      <c r="L70" s="74"/>
      <c r="M70" s="6">
        <f>IF(J70="","",(K70/J70)/LOOKUP(RIGHT($D$2,3),定数!$A$6:$A$13,定数!$B$6:$B$13))</f>
        <v>0.70161304386155288</v>
      </c>
      <c r="N70" s="71"/>
      <c r="O70" s="8"/>
      <c r="P70" s="75">
        <v>1.1108100000000001</v>
      </c>
      <c r="Q70" s="75"/>
      <c r="R70" s="76">
        <f>IF(P70="","",T70*M70*LOOKUP(RIGHT($D$2,3),定数!$A$6:$A$13,定数!$B$6:$B$13))</f>
        <v>1970.1294271632478</v>
      </c>
      <c r="S70" s="76"/>
      <c r="T70" s="77">
        <f t="shared" si="6"/>
        <v>23.400000000000087</v>
      </c>
      <c r="U70" s="77"/>
      <c r="V70" t="str">
        <f t="shared" si="9"/>
        <v/>
      </c>
      <c r="W70">
        <f t="shared" si="3"/>
        <v>0</v>
      </c>
      <c r="X70" s="35">
        <f t="shared" si="7"/>
        <v>109451.63484240224</v>
      </c>
      <c r="Y70" s="36">
        <f t="shared" si="8"/>
        <v>0</v>
      </c>
      <c r="Z70">
        <f t="shared" si="4"/>
        <v>1970.1294271632478</v>
      </c>
      <c r="AA70" t="str">
        <f t="shared" si="5"/>
        <v/>
      </c>
    </row>
    <row r="71" spans="2:27" x14ac:dyDescent="0.15">
      <c r="B71" s="56">
        <v>63</v>
      </c>
      <c r="C71" s="74">
        <f t="shared" si="0"/>
        <v>111421.76426956549</v>
      </c>
      <c r="D71" s="74"/>
      <c r="E71" s="71"/>
      <c r="F71" s="8"/>
      <c r="G71" s="56" t="s">
        <v>3</v>
      </c>
      <c r="H71" s="75">
        <v>1.1060300000000001</v>
      </c>
      <c r="I71" s="75"/>
      <c r="J71" s="71">
        <v>12</v>
      </c>
      <c r="K71" s="74">
        <f t="shared" si="1"/>
        <v>1114.2176426956551</v>
      </c>
      <c r="L71" s="74"/>
      <c r="M71" s="6">
        <f>IF(J71="","",(K71/J71)/LOOKUP(RIGHT($D$2,3),定数!$A$6:$A$13,定数!$B$6:$B$13))</f>
        <v>0.77376225187198266</v>
      </c>
      <c r="N71" s="71"/>
      <c r="O71" s="8"/>
      <c r="P71" s="75">
        <v>1.10389</v>
      </c>
      <c r="Q71" s="75"/>
      <c r="R71" s="76">
        <f>IF(P71="","",T71*M71*LOOKUP(RIGHT($D$2,3),定数!$A$6:$A$13,定数!$B$6:$B$13))</f>
        <v>1987.0214628072802</v>
      </c>
      <c r="S71" s="76"/>
      <c r="T71" s="77">
        <f t="shared" si="6"/>
        <v>21.400000000000308</v>
      </c>
      <c r="U71" s="77"/>
      <c r="V71" t="str">
        <f t="shared" si="9"/>
        <v/>
      </c>
      <c r="W71">
        <f t="shared" si="3"/>
        <v>0</v>
      </c>
      <c r="X71" s="35">
        <f t="shared" si="7"/>
        <v>111421.76426956549</v>
      </c>
      <c r="Y71" s="36">
        <f t="shared" si="8"/>
        <v>0</v>
      </c>
      <c r="Z71">
        <f t="shared" si="4"/>
        <v>1987.0214628072802</v>
      </c>
      <c r="AA71" t="str">
        <f t="shared" si="5"/>
        <v/>
      </c>
    </row>
    <row r="72" spans="2:27" x14ac:dyDescent="0.15">
      <c r="B72" s="56">
        <v>64</v>
      </c>
      <c r="C72" s="74">
        <f t="shared" si="0"/>
        <v>113408.78573237278</v>
      </c>
      <c r="D72" s="74"/>
      <c r="E72" s="71"/>
      <c r="F72" s="8"/>
      <c r="G72" s="73" t="s">
        <v>3</v>
      </c>
      <c r="H72" s="75">
        <v>1.09158</v>
      </c>
      <c r="I72" s="75"/>
      <c r="J72" s="73">
        <v>31</v>
      </c>
      <c r="K72" s="74">
        <f t="shared" si="1"/>
        <v>1134.0878573237278</v>
      </c>
      <c r="L72" s="74"/>
      <c r="M72" s="6">
        <f>IF(J72="","",(K72/J72)/LOOKUP(RIGHT($D$2,3),定数!$A$6:$A$13,定数!$B$6:$B$13))</f>
        <v>0.30486232723756124</v>
      </c>
      <c r="N72" s="71"/>
      <c r="O72" s="8"/>
      <c r="P72" s="75">
        <v>1.08578</v>
      </c>
      <c r="Q72" s="75"/>
      <c r="R72" s="76">
        <f>IF(P72="","",T72*M72*LOOKUP(RIGHT($D$2,3),定数!$A$6:$A$13,定数!$B$6:$B$13))</f>
        <v>2121.8417975734365</v>
      </c>
      <c r="S72" s="76"/>
      <c r="T72" s="77">
        <f t="shared" si="6"/>
        <v>58.00000000000027</v>
      </c>
      <c r="U72" s="77"/>
      <c r="V72" t="str">
        <f t="shared" si="9"/>
        <v/>
      </c>
      <c r="W72">
        <f t="shared" si="3"/>
        <v>0</v>
      </c>
      <c r="X72" s="35">
        <f t="shared" si="7"/>
        <v>113408.78573237278</v>
      </c>
      <c r="Y72" s="36">
        <f t="shared" si="8"/>
        <v>0</v>
      </c>
      <c r="Z72">
        <f t="shared" si="4"/>
        <v>2121.8417975734365</v>
      </c>
      <c r="AA72" t="str">
        <f t="shared" si="5"/>
        <v/>
      </c>
    </row>
    <row r="73" spans="2:27" x14ac:dyDescent="0.15">
      <c r="B73" s="56">
        <v>65</v>
      </c>
      <c r="C73" s="74">
        <f t="shared" si="0"/>
        <v>115530.62752994621</v>
      </c>
      <c r="D73" s="74"/>
      <c r="E73" s="71"/>
      <c r="F73" s="8"/>
      <c r="G73" s="73" t="s">
        <v>3</v>
      </c>
      <c r="H73" s="75">
        <v>1.0863499999999999</v>
      </c>
      <c r="I73" s="75"/>
      <c r="J73" s="73">
        <v>42</v>
      </c>
      <c r="K73" s="74">
        <f t="shared" si="1"/>
        <v>1155.3062752994622</v>
      </c>
      <c r="L73" s="74"/>
      <c r="M73" s="6">
        <f>IF(J73="","",(K73/J73)/LOOKUP(RIGHT($D$2,3),定数!$A$6:$A$13,定数!$B$6:$B$13))</f>
        <v>0.2292274355752901</v>
      </c>
      <c r="N73" s="71"/>
      <c r="O73" s="8"/>
      <c r="P73" s="75">
        <v>1.07819</v>
      </c>
      <c r="Q73" s="75"/>
      <c r="R73" s="76">
        <f>IF(P73="","",T73*M73*LOOKUP(RIGHT($D$2,3),定数!$A$6:$A$13,定数!$B$6:$B$13))</f>
        <v>2244.5950491532258</v>
      </c>
      <c r="S73" s="76"/>
      <c r="T73" s="77">
        <f t="shared" si="6"/>
        <v>81.599999999999454</v>
      </c>
      <c r="U73" s="77"/>
      <c r="V73" t="str">
        <f t="shared" si="9"/>
        <v/>
      </c>
      <c r="W73">
        <f t="shared" si="3"/>
        <v>0</v>
      </c>
      <c r="X73" s="35">
        <f t="shared" si="7"/>
        <v>115530.62752994621</v>
      </c>
      <c r="Y73" s="36">
        <f t="shared" si="8"/>
        <v>0</v>
      </c>
      <c r="Z73">
        <f t="shared" si="4"/>
        <v>2244.5950491532258</v>
      </c>
      <c r="AA73" t="str">
        <f t="shared" si="5"/>
        <v/>
      </c>
    </row>
    <row r="74" spans="2:27" x14ac:dyDescent="0.15">
      <c r="B74" s="56">
        <v>66</v>
      </c>
      <c r="C74" s="74">
        <f t="shared" ref="C74:C108" si="10">IF(R73="","",C73+R73)</f>
        <v>117775.22257909944</v>
      </c>
      <c r="D74" s="74"/>
      <c r="E74" s="71"/>
      <c r="F74" s="8"/>
      <c r="G74" s="73" t="s">
        <v>3</v>
      </c>
      <c r="H74" s="75">
        <v>1.0844800000000001</v>
      </c>
      <c r="I74" s="75"/>
      <c r="J74" s="73">
        <v>15</v>
      </c>
      <c r="K74" s="74">
        <f t="shared" ref="K74:K108" si="11">IF(J74="","",C74*0.01)</f>
        <v>1177.7522257909945</v>
      </c>
      <c r="L74" s="74"/>
      <c r="M74" s="6">
        <f>IF(J74="","",(K74/J74)/LOOKUP(RIGHT($D$2,3),定数!$A$6:$A$13,定数!$B$6:$B$13))</f>
        <v>0.65430679210610809</v>
      </c>
      <c r="N74" s="71"/>
      <c r="O74" s="8"/>
      <c r="P74" s="75">
        <v>1.0817399999999999</v>
      </c>
      <c r="Q74" s="75"/>
      <c r="R74" s="76">
        <f>IF(P74="","",T74*M74*LOOKUP(RIGHT($D$2,3),定数!$A$6:$A$13,定数!$B$6:$B$13))</f>
        <v>2151.36073244503</v>
      </c>
      <c r="S74" s="76"/>
      <c r="T74" s="77">
        <f t="shared" si="6"/>
        <v>27.400000000001867</v>
      </c>
      <c r="U74" s="77"/>
      <c r="V74" t="str">
        <f t="shared" si="9"/>
        <v/>
      </c>
      <c r="W74">
        <f t="shared" si="9"/>
        <v>0</v>
      </c>
      <c r="X74" s="35">
        <f t="shared" si="7"/>
        <v>117775.22257909944</v>
      </c>
      <c r="Y74" s="36">
        <f t="shared" si="8"/>
        <v>0</v>
      </c>
      <c r="Z74">
        <f t="shared" ref="Z74:Z108" si="12">IF(R74&gt;0,R74,"")</f>
        <v>2151.36073244503</v>
      </c>
      <c r="AA74" t="str">
        <f t="shared" ref="AA74:AA108" si="13">IF(R74&lt;0,R74,"")</f>
        <v/>
      </c>
    </row>
    <row r="75" spans="2:27" x14ac:dyDescent="0.15">
      <c r="B75" s="56">
        <v>67</v>
      </c>
      <c r="C75" s="74">
        <f t="shared" si="10"/>
        <v>119926.58331154447</v>
      </c>
      <c r="D75" s="74"/>
      <c r="E75" s="71"/>
      <c r="F75" s="8"/>
      <c r="G75" s="73" t="s">
        <v>3</v>
      </c>
      <c r="H75" s="75">
        <v>1.0758300000000001</v>
      </c>
      <c r="I75" s="75"/>
      <c r="J75" s="73">
        <v>26</v>
      </c>
      <c r="K75" s="74">
        <f t="shared" si="11"/>
        <v>1199.2658331154448</v>
      </c>
      <c r="L75" s="74"/>
      <c r="M75" s="6">
        <f>IF(J75="","",(K75/J75)/LOOKUP(RIGHT($D$2,3),定数!$A$6:$A$13,定数!$B$6:$B$13))</f>
        <v>0.38438007471648877</v>
      </c>
      <c r="N75" s="71"/>
      <c r="O75" s="8"/>
      <c r="P75" s="75">
        <v>1.0786100000000001</v>
      </c>
      <c r="Q75" s="75"/>
      <c r="R75" s="76">
        <f>IF(P75="","",T75*M75*LOOKUP(RIGHT($D$2,3),定数!$A$6:$A$13,定数!$B$6:$B$13))</f>
        <v>-1282.2919292542085</v>
      </c>
      <c r="S75" s="76"/>
      <c r="T75" s="77">
        <f t="shared" si="6"/>
        <v>-27.800000000000047</v>
      </c>
      <c r="U75" s="77"/>
      <c r="V75" t="str">
        <f t="shared" ref="V75:W90" si="14">IF(S75&lt;&gt;"",IF(S75&lt;0,1+V74,0),"")</f>
        <v/>
      </c>
      <c r="W75">
        <f t="shared" si="14"/>
        <v>1</v>
      </c>
      <c r="X75" s="35">
        <f t="shared" si="7"/>
        <v>119926.58331154447</v>
      </c>
      <c r="Y75" s="36">
        <f t="shared" si="8"/>
        <v>0</v>
      </c>
      <c r="Z75" t="str">
        <f t="shared" si="12"/>
        <v/>
      </c>
      <c r="AA75">
        <f t="shared" si="13"/>
        <v>-1282.2919292542085</v>
      </c>
    </row>
    <row r="76" spans="2:27" x14ac:dyDescent="0.15">
      <c r="B76" s="56">
        <v>68</v>
      </c>
      <c r="C76" s="74">
        <f t="shared" si="10"/>
        <v>118644.29138229026</v>
      </c>
      <c r="D76" s="74"/>
      <c r="E76" s="71"/>
      <c r="F76" s="8"/>
      <c r="G76" s="73" t="s">
        <v>3</v>
      </c>
      <c r="H76" s="75">
        <v>1.06924</v>
      </c>
      <c r="I76" s="75"/>
      <c r="J76" s="73">
        <v>22</v>
      </c>
      <c r="K76" s="74">
        <f t="shared" si="11"/>
        <v>1186.4429138229027</v>
      </c>
      <c r="L76" s="74"/>
      <c r="M76" s="6">
        <f>IF(J76="","",(K76/J76)/LOOKUP(RIGHT($D$2,3),定数!$A$6:$A$13,定数!$B$6:$B$13))</f>
        <v>0.44941019462988741</v>
      </c>
      <c r="N76" s="71"/>
      <c r="O76" s="8"/>
      <c r="P76" s="75">
        <v>1.07151</v>
      </c>
      <c r="Q76" s="75"/>
      <c r="R76" s="76">
        <f>IF(P76="","",T76*M76*LOOKUP(RIGHT($D$2,3),定数!$A$6:$A$13,定数!$B$6:$B$13))</f>
        <v>-1224.1933701718101</v>
      </c>
      <c r="S76" s="76"/>
      <c r="T76" s="77">
        <f t="shared" ref="T76:T108" si="15">IF(P76="","",IF(G76="買",(P76-H76),(H76-P76))*IF(RIGHT($D$2,3)="JPY",100,10000))</f>
        <v>-22.699999999999942</v>
      </c>
      <c r="U76" s="77"/>
      <c r="V76" t="str">
        <f t="shared" si="14"/>
        <v/>
      </c>
      <c r="W76">
        <f t="shared" si="14"/>
        <v>2</v>
      </c>
      <c r="X76" s="35">
        <f t="shared" ref="X76:X108" si="16">IF(C76&lt;&gt;"",MAX(X75,C76),"")</f>
        <v>119926.58331154447</v>
      </c>
      <c r="Y76" s="36">
        <f t="shared" ref="Y76:Y108" si="17">IF(X76&lt;&gt;"",1-(C76/X76),"")</f>
        <v>1.0692307692307668E-2</v>
      </c>
      <c r="Z76" t="str">
        <f t="shared" si="12"/>
        <v/>
      </c>
      <c r="AA76">
        <f t="shared" si="13"/>
        <v>-1224.1933701718101</v>
      </c>
    </row>
    <row r="77" spans="2:27" x14ac:dyDescent="0.15">
      <c r="B77" s="56">
        <v>69</v>
      </c>
      <c r="C77" s="74">
        <f t="shared" si="10"/>
        <v>117420.09801211845</v>
      </c>
      <c r="D77" s="74"/>
      <c r="E77" s="71"/>
      <c r="F77" s="8"/>
      <c r="G77" s="73" t="s">
        <v>4</v>
      </c>
      <c r="H77" s="75">
        <v>1.0637799999999999</v>
      </c>
      <c r="I77" s="75"/>
      <c r="J77" s="73">
        <v>20</v>
      </c>
      <c r="K77" s="74">
        <f t="shared" si="11"/>
        <v>1174.2009801211846</v>
      </c>
      <c r="L77" s="74"/>
      <c r="M77" s="6">
        <f>IF(J77="","",(K77/J77)/LOOKUP(RIGHT($D$2,3),定数!$A$6:$A$13,定数!$B$6:$B$13))</f>
        <v>0.48925040838382688</v>
      </c>
      <c r="N77" s="71"/>
      <c r="O77" s="8"/>
      <c r="P77" s="75">
        <v>1.06165</v>
      </c>
      <c r="Q77" s="75"/>
      <c r="R77" s="76">
        <f>IF(P77="","",T77*M77*LOOKUP(RIGHT($D$2,3),定数!$A$6:$A$13,定数!$B$6:$B$13))</f>
        <v>-1250.5240438290411</v>
      </c>
      <c r="S77" s="76"/>
      <c r="T77" s="77">
        <f t="shared" si="15"/>
        <v>-21.299999999999653</v>
      </c>
      <c r="U77" s="77"/>
      <c r="V77" t="str">
        <f t="shared" si="14"/>
        <v/>
      </c>
      <c r="W77">
        <f t="shared" si="14"/>
        <v>3</v>
      </c>
      <c r="X77" s="35">
        <f t="shared" si="16"/>
        <v>119926.58331154447</v>
      </c>
      <c r="Y77" s="36">
        <f t="shared" si="17"/>
        <v>2.0900164335664329E-2</v>
      </c>
      <c r="Z77" t="str">
        <f t="shared" si="12"/>
        <v/>
      </c>
      <c r="AA77">
        <f t="shared" si="13"/>
        <v>-1250.5240438290411</v>
      </c>
    </row>
    <row r="78" spans="2:27" x14ac:dyDescent="0.15">
      <c r="B78" s="56">
        <v>70</v>
      </c>
      <c r="C78" s="74">
        <f t="shared" si="10"/>
        <v>116169.57396828942</v>
      </c>
      <c r="D78" s="74"/>
      <c r="E78" s="71"/>
      <c r="F78" s="8"/>
      <c r="G78" s="73" t="s">
        <v>3</v>
      </c>
      <c r="H78" s="75">
        <v>1.0623800000000001</v>
      </c>
      <c r="I78" s="75"/>
      <c r="J78" s="73">
        <v>48</v>
      </c>
      <c r="K78" s="74">
        <f t="shared" si="11"/>
        <v>1161.6957396828943</v>
      </c>
      <c r="L78" s="74"/>
      <c r="M78" s="6">
        <f>IF(J78="","",(K78/J78)/LOOKUP(RIGHT($D$2,3),定数!$A$6:$A$13,定数!$B$6:$B$13))</f>
        <v>0.20168328813939138</v>
      </c>
      <c r="N78" s="71"/>
      <c r="O78" s="8"/>
      <c r="P78" s="75">
        <v>1.06725</v>
      </c>
      <c r="Q78" s="75"/>
      <c r="R78" s="76">
        <f>IF(P78="","",T78*M78*LOOKUP(RIGHT($D$2,3),定数!$A$6:$A$13,定数!$B$6:$B$13))</f>
        <v>-1178.6371358865863</v>
      </c>
      <c r="S78" s="76"/>
      <c r="T78" s="77">
        <f t="shared" si="15"/>
        <v>-48.699999999999299</v>
      </c>
      <c r="U78" s="77"/>
      <c r="V78" t="str">
        <f t="shared" si="14"/>
        <v/>
      </c>
      <c r="W78">
        <f t="shared" si="14"/>
        <v>4</v>
      </c>
      <c r="X78" s="35">
        <f t="shared" si="16"/>
        <v>119926.58331154447</v>
      </c>
      <c r="Y78" s="36">
        <f t="shared" si="17"/>
        <v>3.1327577585489208E-2</v>
      </c>
      <c r="Z78" t="str">
        <f t="shared" si="12"/>
        <v/>
      </c>
      <c r="AA78">
        <f t="shared" si="13"/>
        <v>-1178.6371358865863</v>
      </c>
    </row>
    <row r="79" spans="2:27" x14ac:dyDescent="0.15">
      <c r="B79" s="56">
        <v>71</v>
      </c>
      <c r="C79" s="74">
        <f t="shared" si="10"/>
        <v>114990.93683240283</v>
      </c>
      <c r="D79" s="74"/>
      <c r="E79" s="71"/>
      <c r="F79" s="8"/>
      <c r="G79" s="56" t="s">
        <v>3</v>
      </c>
      <c r="H79" s="75">
        <v>1.0722</v>
      </c>
      <c r="I79" s="75"/>
      <c r="J79" s="71">
        <v>27</v>
      </c>
      <c r="K79" s="74">
        <f t="shared" si="11"/>
        <v>1149.9093683240283</v>
      </c>
      <c r="L79" s="74"/>
      <c r="M79" s="6">
        <f>IF(J79="","",(K79/J79)/LOOKUP(RIGHT($D$2,3),定数!$A$6:$A$13,定数!$B$6:$B$13))</f>
        <v>0.35491029886544084</v>
      </c>
      <c r="N79" s="71"/>
      <c r="O79" s="8"/>
      <c r="P79" s="75">
        <v>1.07501</v>
      </c>
      <c r="Q79" s="75"/>
      <c r="R79" s="76">
        <f>IF(P79="","",T79*M79*LOOKUP(RIGHT($D$2,3),定数!$A$6:$A$13,定数!$B$6:$B$13))</f>
        <v>-1196.7575277742576</v>
      </c>
      <c r="S79" s="76"/>
      <c r="T79" s="77">
        <f t="shared" si="15"/>
        <v>-28.099999999999792</v>
      </c>
      <c r="U79" s="77"/>
      <c r="V79" t="str">
        <f t="shared" si="14"/>
        <v/>
      </c>
      <c r="W79">
        <f t="shared" si="14"/>
        <v>5</v>
      </c>
      <c r="X79" s="35">
        <f t="shared" si="16"/>
        <v>119926.58331154447</v>
      </c>
      <c r="Y79" s="36">
        <f t="shared" si="17"/>
        <v>4.1155566537902977E-2</v>
      </c>
      <c r="Z79" t="str">
        <f t="shared" si="12"/>
        <v/>
      </c>
      <c r="AA79">
        <f t="shared" si="13"/>
        <v>-1196.7575277742576</v>
      </c>
    </row>
    <row r="80" spans="2:27" x14ac:dyDescent="0.15">
      <c r="B80" s="56">
        <v>72</v>
      </c>
      <c r="C80" s="74">
        <f t="shared" si="10"/>
        <v>113794.17930462857</v>
      </c>
      <c r="D80" s="74"/>
      <c r="E80" s="71"/>
      <c r="F80" s="8"/>
      <c r="G80" s="64" t="s">
        <v>3</v>
      </c>
      <c r="H80" s="75">
        <v>1.07118</v>
      </c>
      <c r="I80" s="75"/>
      <c r="J80" s="71">
        <v>15</v>
      </c>
      <c r="K80" s="74">
        <f t="shared" si="11"/>
        <v>1137.9417930462857</v>
      </c>
      <c r="L80" s="74"/>
      <c r="M80" s="6">
        <f>IF(J80="","",(K80/J80)/LOOKUP(RIGHT($D$2,3),定数!$A$6:$A$13,定数!$B$6:$B$13))</f>
        <v>0.63218988502571427</v>
      </c>
      <c r="N80" s="71"/>
      <c r="O80" s="8"/>
      <c r="P80" s="75">
        <v>1.0727800000000001</v>
      </c>
      <c r="Q80" s="75"/>
      <c r="R80" s="76">
        <f>IF(P80="","",T80*M80*LOOKUP(RIGHT($D$2,3),定数!$A$6:$A$13,定数!$B$6:$B$13))</f>
        <v>-1213.8045792494061</v>
      </c>
      <c r="S80" s="76"/>
      <c r="T80" s="77">
        <f t="shared" si="15"/>
        <v>-16.000000000000458</v>
      </c>
      <c r="U80" s="77"/>
      <c r="V80" t="str">
        <f t="shared" si="14"/>
        <v/>
      </c>
      <c r="W80">
        <f t="shared" si="14"/>
        <v>6</v>
      </c>
      <c r="X80" s="35">
        <f t="shared" si="16"/>
        <v>119926.58331154447</v>
      </c>
      <c r="Y80" s="36">
        <f t="shared" si="17"/>
        <v>5.1134651197267678E-2</v>
      </c>
      <c r="Z80" t="str">
        <f t="shared" si="12"/>
        <v/>
      </c>
      <c r="AA80">
        <f t="shared" si="13"/>
        <v>-1213.8045792494061</v>
      </c>
    </row>
    <row r="81" spans="2:27" x14ac:dyDescent="0.15">
      <c r="B81" s="56">
        <v>73</v>
      </c>
      <c r="C81" s="74">
        <f t="shared" si="10"/>
        <v>112580.37472537917</v>
      </c>
      <c r="D81" s="74"/>
      <c r="E81" s="71"/>
      <c r="F81" s="8"/>
      <c r="G81" s="64" t="s">
        <v>4</v>
      </c>
      <c r="H81" s="75">
        <v>1.0609299999999999</v>
      </c>
      <c r="I81" s="75"/>
      <c r="J81" s="71">
        <v>19</v>
      </c>
      <c r="K81" s="74">
        <f t="shared" si="11"/>
        <v>1125.8037472537917</v>
      </c>
      <c r="L81" s="74"/>
      <c r="M81" s="6">
        <f>IF(J81="","",(K81/J81)/LOOKUP(RIGHT($D$2,3),定数!$A$6:$A$13,定数!$B$6:$B$13))</f>
        <v>0.49377357335692618</v>
      </c>
      <c r="N81" s="71"/>
      <c r="O81" s="8"/>
      <c r="P81" s="75">
        <v>1.06437</v>
      </c>
      <c r="Q81" s="75"/>
      <c r="R81" s="76">
        <f>IF(P81="","",T81*M81*LOOKUP(RIGHT($D$2,3),定数!$A$6:$A$13,定数!$B$6:$B$13))</f>
        <v>2038.2973108174567</v>
      </c>
      <c r="S81" s="76"/>
      <c r="T81" s="77">
        <f t="shared" si="15"/>
        <v>34.4000000000011</v>
      </c>
      <c r="U81" s="77"/>
      <c r="V81" t="str">
        <f t="shared" si="14"/>
        <v/>
      </c>
      <c r="W81">
        <f t="shared" si="14"/>
        <v>0</v>
      </c>
      <c r="X81" s="35">
        <f t="shared" si="16"/>
        <v>119926.58331154447</v>
      </c>
      <c r="Y81" s="36">
        <f t="shared" si="17"/>
        <v>6.1255881584497129E-2</v>
      </c>
      <c r="Z81">
        <f t="shared" si="12"/>
        <v>2038.2973108174567</v>
      </c>
      <c r="AA81" t="str">
        <f t="shared" si="13"/>
        <v/>
      </c>
    </row>
    <row r="82" spans="2:27" x14ac:dyDescent="0.15">
      <c r="B82" s="56">
        <v>74</v>
      </c>
      <c r="C82" s="74">
        <f t="shared" si="10"/>
        <v>114618.67203619663</v>
      </c>
      <c r="D82" s="74"/>
      <c r="E82" s="71"/>
      <c r="F82" s="8"/>
      <c r="G82" s="73" t="s">
        <v>3</v>
      </c>
      <c r="H82" s="75">
        <v>1.0619099999999999</v>
      </c>
      <c r="I82" s="75"/>
      <c r="J82" s="73">
        <v>11</v>
      </c>
      <c r="K82" s="74">
        <f t="shared" si="11"/>
        <v>1146.1867203619663</v>
      </c>
      <c r="L82" s="74"/>
      <c r="M82" s="6">
        <f>IF(J82="","",(K82/J82)/LOOKUP(RIGHT($D$2,3),定数!$A$6:$A$13,定数!$B$6:$B$13))</f>
        <v>0.8683232730014897</v>
      </c>
      <c r="N82" s="71"/>
      <c r="O82" s="8"/>
      <c r="P82" s="75">
        <v>1.06308</v>
      </c>
      <c r="Q82" s="75"/>
      <c r="R82" s="76">
        <f>IF(P82="","",T82*M82*LOOKUP(RIGHT($D$2,3),定数!$A$6:$A$13,定数!$B$6:$B$13))</f>
        <v>-1219.1258752942117</v>
      </c>
      <c r="S82" s="76"/>
      <c r="T82" s="77">
        <f t="shared" si="15"/>
        <v>-11.700000000001154</v>
      </c>
      <c r="U82" s="77"/>
      <c r="V82" t="str">
        <f t="shared" si="14"/>
        <v/>
      </c>
      <c r="W82">
        <f t="shared" si="14"/>
        <v>1</v>
      </c>
      <c r="X82" s="35">
        <f t="shared" si="16"/>
        <v>119926.58331154447</v>
      </c>
      <c r="Y82" s="36">
        <f t="shared" si="17"/>
        <v>4.4259672282658036E-2</v>
      </c>
      <c r="Z82" t="str">
        <f t="shared" si="12"/>
        <v/>
      </c>
      <c r="AA82">
        <f t="shared" si="13"/>
        <v>-1219.1258752942117</v>
      </c>
    </row>
    <row r="83" spans="2:27" x14ac:dyDescent="0.15">
      <c r="B83" s="56">
        <v>75</v>
      </c>
      <c r="C83" s="74">
        <f t="shared" si="10"/>
        <v>113399.54616090242</v>
      </c>
      <c r="D83" s="74"/>
      <c r="E83" s="71"/>
      <c r="F83" s="8"/>
      <c r="G83" s="73" t="s">
        <v>4</v>
      </c>
      <c r="H83" s="75">
        <v>1.0468500000000001</v>
      </c>
      <c r="I83" s="75"/>
      <c r="J83" s="73">
        <v>13</v>
      </c>
      <c r="K83" s="74">
        <f t="shared" si="11"/>
        <v>1133.9954616090242</v>
      </c>
      <c r="L83" s="74"/>
      <c r="M83" s="6">
        <f>IF(J83="","",(K83/J83)/LOOKUP(RIGHT($D$2,3),定数!$A$6:$A$13,定数!$B$6:$B$13))</f>
        <v>0.72692016769809242</v>
      </c>
      <c r="N83" s="71"/>
      <c r="O83" s="8"/>
      <c r="P83" s="75">
        <v>1.04549</v>
      </c>
      <c r="Q83" s="75"/>
      <c r="R83" s="76">
        <f>IF(P83="","",T83*M83*LOOKUP(RIGHT($D$2,3),定数!$A$6:$A$13,定数!$B$6:$B$13))</f>
        <v>-1186.3337136833111</v>
      </c>
      <c r="S83" s="76"/>
      <c r="T83" s="77">
        <f t="shared" si="15"/>
        <v>-13.600000000000279</v>
      </c>
      <c r="U83" s="77"/>
      <c r="V83" t="str">
        <f t="shared" si="14"/>
        <v/>
      </c>
      <c r="W83">
        <f t="shared" si="14"/>
        <v>2</v>
      </c>
      <c r="X83" s="35">
        <f t="shared" si="16"/>
        <v>119926.58331154447</v>
      </c>
      <c r="Y83" s="36">
        <f t="shared" si="17"/>
        <v>5.4425273950198028E-2</v>
      </c>
      <c r="Z83" t="str">
        <f t="shared" si="12"/>
        <v/>
      </c>
      <c r="AA83">
        <f t="shared" si="13"/>
        <v>-1186.3337136833111</v>
      </c>
    </row>
    <row r="84" spans="2:27" x14ac:dyDescent="0.15">
      <c r="B84" s="56">
        <v>76</v>
      </c>
      <c r="C84" s="74">
        <f t="shared" si="10"/>
        <v>112213.21244721911</v>
      </c>
      <c r="D84" s="74"/>
      <c r="E84" s="71"/>
      <c r="F84" s="8"/>
      <c r="G84" s="64" t="s">
        <v>3</v>
      </c>
      <c r="H84" s="75">
        <v>1.0426800000000001</v>
      </c>
      <c r="I84" s="75"/>
      <c r="J84" s="71">
        <v>25</v>
      </c>
      <c r="K84" s="74">
        <f t="shared" si="11"/>
        <v>1122.132124472191</v>
      </c>
      <c r="L84" s="74"/>
      <c r="M84" s="6">
        <f>IF(J84="","",(K84/J84)/LOOKUP(RIGHT($D$2,3),定数!$A$6:$A$13,定数!$B$6:$B$13))</f>
        <v>0.37404404149073034</v>
      </c>
      <c r="N84" s="71"/>
      <c r="O84" s="8"/>
      <c r="P84" s="75">
        <v>1.04525</v>
      </c>
      <c r="Q84" s="75"/>
      <c r="R84" s="76">
        <f>IF(P84="","",T84*M84*LOOKUP(RIGHT($D$2,3),定数!$A$6:$A$13,定数!$B$6:$B$13))</f>
        <v>-1153.5518239573951</v>
      </c>
      <c r="S84" s="76"/>
      <c r="T84" s="77">
        <f t="shared" si="15"/>
        <v>-25.699999999999612</v>
      </c>
      <c r="U84" s="77"/>
      <c r="V84" t="str">
        <f t="shared" si="14"/>
        <v/>
      </c>
      <c r="W84">
        <f t="shared" si="14"/>
        <v>3</v>
      </c>
      <c r="X84" s="35">
        <f t="shared" si="16"/>
        <v>119926.58331154447</v>
      </c>
      <c r="Y84" s="36">
        <f t="shared" si="17"/>
        <v>6.4317440315026952E-2</v>
      </c>
      <c r="Z84" t="str">
        <f t="shared" si="12"/>
        <v/>
      </c>
      <c r="AA84">
        <f t="shared" si="13"/>
        <v>-1153.5518239573951</v>
      </c>
    </row>
    <row r="85" spans="2:27" x14ac:dyDescent="0.15">
      <c r="B85" s="56">
        <v>77</v>
      </c>
      <c r="C85" s="74">
        <f t="shared" si="10"/>
        <v>111059.66062326171</v>
      </c>
      <c r="D85" s="74"/>
      <c r="E85" s="71"/>
      <c r="F85" s="8"/>
      <c r="G85" s="64" t="s">
        <v>4</v>
      </c>
      <c r="H85" s="75">
        <v>1.0429900000000001</v>
      </c>
      <c r="I85" s="75"/>
      <c r="J85" s="71">
        <v>11</v>
      </c>
      <c r="K85" s="74">
        <f t="shared" si="11"/>
        <v>1110.596606232617</v>
      </c>
      <c r="L85" s="74"/>
      <c r="M85" s="6">
        <f>IF(J85="","",(K85/J85)/LOOKUP(RIGHT($D$2,3),定数!$A$6:$A$13,定数!$B$6:$B$13))</f>
        <v>0.84136106532774013</v>
      </c>
      <c r="N85" s="71"/>
      <c r="O85" s="8"/>
      <c r="P85" s="75">
        <v>1.0448299999999999</v>
      </c>
      <c r="Q85" s="75"/>
      <c r="R85" s="76">
        <f>IF(P85="","",T85*M85*LOOKUP(RIGHT($D$2,3),定数!$A$6:$A$13,定数!$B$6:$B$13))</f>
        <v>1857.7252322434906</v>
      </c>
      <c r="S85" s="76"/>
      <c r="T85" s="77">
        <f t="shared" si="15"/>
        <v>18.399999999998418</v>
      </c>
      <c r="U85" s="77"/>
      <c r="V85" t="str">
        <f t="shared" si="14"/>
        <v/>
      </c>
      <c r="W85">
        <f t="shared" si="14"/>
        <v>0</v>
      </c>
      <c r="X85" s="35">
        <f t="shared" si="16"/>
        <v>119926.58331154447</v>
      </c>
      <c r="Y85" s="36">
        <f t="shared" si="17"/>
        <v>7.3936257028588304E-2</v>
      </c>
      <c r="Z85">
        <f t="shared" si="12"/>
        <v>1857.7252322434906</v>
      </c>
      <c r="AA85" t="str">
        <f t="shared" si="13"/>
        <v/>
      </c>
    </row>
    <row r="86" spans="2:27" x14ac:dyDescent="0.15">
      <c r="B86" s="56">
        <v>78</v>
      </c>
      <c r="C86" s="74">
        <f t="shared" si="10"/>
        <v>112917.3858555052</v>
      </c>
      <c r="D86" s="74"/>
      <c r="E86" s="71"/>
      <c r="F86" s="8"/>
      <c r="G86" s="64" t="s">
        <v>4</v>
      </c>
      <c r="H86" s="75">
        <v>1.0553699999999999</v>
      </c>
      <c r="I86" s="75"/>
      <c r="J86" s="71">
        <v>39</v>
      </c>
      <c r="K86" s="74">
        <f t="shared" si="11"/>
        <v>1129.173858555052</v>
      </c>
      <c r="L86" s="74"/>
      <c r="M86" s="6">
        <f>IF(J86="","",(K86/J86)/LOOKUP(RIGHT($D$2,3),定数!$A$6:$A$13,定数!$B$6:$B$13))</f>
        <v>0.24127646550321621</v>
      </c>
      <c r="N86" s="71"/>
      <c r="O86" s="8"/>
      <c r="P86" s="75">
        <v>1.0523800000000001</v>
      </c>
      <c r="Q86" s="75"/>
      <c r="R86" s="76">
        <f>IF(P86="","",T86*M86*LOOKUP(RIGHT($D$2,3),定数!$A$6:$A$13,定数!$B$6:$B$13))</f>
        <v>-865.69995822548935</v>
      </c>
      <c r="S86" s="76"/>
      <c r="T86" s="77">
        <f t="shared" si="15"/>
        <v>-29.899999999998261</v>
      </c>
      <c r="U86" s="77"/>
      <c r="V86" t="str">
        <f t="shared" si="14"/>
        <v/>
      </c>
      <c r="W86">
        <f t="shared" si="14"/>
        <v>1</v>
      </c>
      <c r="X86" s="35">
        <f t="shared" si="16"/>
        <v>119926.58331154447</v>
      </c>
      <c r="Y86" s="36">
        <f t="shared" si="17"/>
        <v>5.8445736237067836E-2</v>
      </c>
      <c r="Z86" t="str">
        <f t="shared" si="12"/>
        <v/>
      </c>
      <c r="AA86">
        <f t="shared" si="13"/>
        <v>-865.69995822548935</v>
      </c>
    </row>
    <row r="87" spans="2:27" x14ac:dyDescent="0.15">
      <c r="B87" s="56">
        <v>79</v>
      </c>
      <c r="C87" s="74">
        <f t="shared" si="10"/>
        <v>112051.68589727971</v>
      </c>
      <c r="D87" s="74"/>
      <c r="E87" s="73">
        <v>2017</v>
      </c>
      <c r="F87" s="8">
        <v>43832</v>
      </c>
      <c r="G87" s="73" t="s">
        <v>3</v>
      </c>
      <c r="H87" s="75">
        <v>1.0510900000000001</v>
      </c>
      <c r="I87" s="75"/>
      <c r="J87" s="73">
        <v>13</v>
      </c>
      <c r="K87" s="74">
        <f t="shared" si="11"/>
        <v>1120.5168589727971</v>
      </c>
      <c r="L87" s="74"/>
      <c r="M87" s="6">
        <f>IF(J87="","",(K87/J87)/LOOKUP(RIGHT($D$2,3),定数!$A$6:$A$13,定数!$B$6:$B$13))</f>
        <v>0.71828003780307503</v>
      </c>
      <c r="N87" s="71"/>
      <c r="O87" s="8"/>
      <c r="P87" s="75">
        <v>1.0488900000000001</v>
      </c>
      <c r="Q87" s="75"/>
      <c r="R87" s="76">
        <f>IF(P87="","",T87*M87*LOOKUP(RIGHT($D$2,3),定数!$A$6:$A$13,定数!$B$6:$B$13))</f>
        <v>1896.2592998001007</v>
      </c>
      <c r="S87" s="76"/>
      <c r="T87" s="77">
        <f t="shared" si="15"/>
        <v>21.999999999999797</v>
      </c>
      <c r="U87" s="77"/>
      <c r="V87" t="str">
        <f t="shared" si="14"/>
        <v/>
      </c>
      <c r="W87">
        <f t="shared" si="14"/>
        <v>0</v>
      </c>
      <c r="X87" s="35">
        <f t="shared" si="16"/>
        <v>119926.58331154447</v>
      </c>
      <c r="Y87" s="36">
        <f t="shared" si="17"/>
        <v>6.566431892591662E-2</v>
      </c>
      <c r="Z87">
        <f t="shared" si="12"/>
        <v>1896.2592998001007</v>
      </c>
      <c r="AA87" t="str">
        <f t="shared" si="13"/>
        <v/>
      </c>
    </row>
    <row r="88" spans="2:27" x14ac:dyDescent="0.15">
      <c r="B88" s="56">
        <v>80</v>
      </c>
      <c r="C88" s="74">
        <f t="shared" si="10"/>
        <v>113947.94519707981</v>
      </c>
      <c r="D88" s="74"/>
      <c r="E88" s="73"/>
      <c r="F88" s="8"/>
      <c r="G88" s="73" t="s">
        <v>4</v>
      </c>
      <c r="H88" s="75">
        <v>1.0643499999999999</v>
      </c>
      <c r="I88" s="75"/>
      <c r="J88" s="73">
        <v>24</v>
      </c>
      <c r="K88" s="74">
        <f t="shared" si="11"/>
        <v>1139.4794519707982</v>
      </c>
      <c r="L88" s="74"/>
      <c r="M88" s="6">
        <f>IF(J88="","",(K88/J88)/LOOKUP(RIGHT($D$2,3),定数!$A$6:$A$13,定数!$B$6:$B$13))</f>
        <v>0.39565258748986049</v>
      </c>
      <c r="N88" s="71"/>
      <c r="O88" s="8"/>
      <c r="P88" s="75">
        <v>1.06887</v>
      </c>
      <c r="Q88" s="75"/>
      <c r="R88" s="76">
        <f>IF(P88="","",T88*M88*LOOKUP(RIGHT($D$2,3),定数!$A$6:$A$13,定数!$B$6:$B$13))</f>
        <v>2146.0196345450413</v>
      </c>
      <c r="S88" s="76"/>
      <c r="T88" s="77">
        <f t="shared" si="15"/>
        <v>45.200000000000799</v>
      </c>
      <c r="U88" s="77"/>
      <c r="V88" t="str">
        <f t="shared" si="14"/>
        <v/>
      </c>
      <c r="W88">
        <f t="shared" si="14"/>
        <v>0</v>
      </c>
      <c r="X88" s="35">
        <f t="shared" si="16"/>
        <v>119926.58331154447</v>
      </c>
      <c r="Y88" s="36">
        <f t="shared" si="17"/>
        <v>4.9852484323124502E-2</v>
      </c>
      <c r="Z88">
        <f t="shared" si="12"/>
        <v>2146.0196345450413</v>
      </c>
      <c r="AA88" t="str">
        <f t="shared" si="13"/>
        <v/>
      </c>
    </row>
    <row r="89" spans="2:27" x14ac:dyDescent="0.15">
      <c r="B89" s="56">
        <v>81</v>
      </c>
      <c r="C89" s="74">
        <f t="shared" si="10"/>
        <v>116093.96483162485</v>
      </c>
      <c r="D89" s="74"/>
      <c r="E89" s="73"/>
      <c r="F89" s="8"/>
      <c r="G89" s="73" t="s">
        <v>4</v>
      </c>
      <c r="H89" s="75">
        <v>1.0659700000000001</v>
      </c>
      <c r="I89" s="75"/>
      <c r="J89" s="73">
        <v>27</v>
      </c>
      <c r="K89" s="74">
        <f t="shared" si="11"/>
        <v>1160.9396483162486</v>
      </c>
      <c r="L89" s="74"/>
      <c r="M89" s="6">
        <f>IF(J89="","",(K89/J89)/LOOKUP(RIGHT($D$2,3),定数!$A$6:$A$13,定数!$B$6:$B$13))</f>
        <v>0.35831470627044715</v>
      </c>
      <c r="N89" s="71"/>
      <c r="O89" s="8"/>
      <c r="P89" s="75">
        <v>1.06315</v>
      </c>
      <c r="Q89" s="75"/>
      <c r="R89" s="76">
        <f>IF(P89="","",T89*M89*LOOKUP(RIGHT($D$2,3),定数!$A$6:$A$13,定数!$B$6:$B$13))</f>
        <v>-1212.5369660192125</v>
      </c>
      <c r="S89" s="76"/>
      <c r="T89" s="77">
        <f t="shared" si="15"/>
        <v>-28.200000000000447</v>
      </c>
      <c r="U89" s="77"/>
      <c r="V89" t="str">
        <f t="shared" si="14"/>
        <v/>
      </c>
      <c r="W89">
        <f t="shared" si="14"/>
        <v>1</v>
      </c>
      <c r="X89" s="35">
        <f t="shared" si="16"/>
        <v>119926.58331154447</v>
      </c>
      <c r="Y89" s="36">
        <f t="shared" si="17"/>
        <v>3.1958039444543118E-2</v>
      </c>
      <c r="Z89" t="str">
        <f t="shared" si="12"/>
        <v/>
      </c>
      <c r="AA89">
        <f t="shared" si="13"/>
        <v>-1212.5369660192125</v>
      </c>
    </row>
    <row r="90" spans="2:27" x14ac:dyDescent="0.15">
      <c r="B90" s="56">
        <v>82</v>
      </c>
      <c r="C90" s="74">
        <f t="shared" si="10"/>
        <v>114881.42786560564</v>
      </c>
      <c r="D90" s="74"/>
      <c r="E90" s="73"/>
      <c r="F90" s="8"/>
      <c r="G90" s="73" t="s">
        <v>3</v>
      </c>
      <c r="H90" s="75">
        <v>1.06229</v>
      </c>
      <c r="I90" s="75"/>
      <c r="J90" s="73">
        <v>11</v>
      </c>
      <c r="K90" s="74">
        <f t="shared" si="11"/>
        <v>1148.8142786560563</v>
      </c>
      <c r="L90" s="74"/>
      <c r="M90" s="6">
        <f>IF(J90="","",(K90/J90)/LOOKUP(RIGHT($D$2,3),定数!$A$6:$A$13,定数!$B$6:$B$13))</f>
        <v>0.87031384746670937</v>
      </c>
      <c r="N90" s="71"/>
      <c r="O90" s="8"/>
      <c r="P90" s="75">
        <v>1.0603499999999999</v>
      </c>
      <c r="Q90" s="75"/>
      <c r="R90" s="76">
        <f>IF(P90="","",T90*M90*LOOKUP(RIGHT($D$2,3),定数!$A$6:$A$13,定数!$B$6:$B$13))</f>
        <v>2026.0906369025545</v>
      </c>
      <c r="S90" s="76"/>
      <c r="T90" s="77">
        <f t="shared" si="15"/>
        <v>19.400000000000528</v>
      </c>
      <c r="U90" s="77"/>
      <c r="V90" t="str">
        <f t="shared" si="14"/>
        <v/>
      </c>
      <c r="W90">
        <f t="shared" si="14"/>
        <v>0</v>
      </c>
      <c r="X90" s="35">
        <f t="shared" si="16"/>
        <v>119926.58331154447</v>
      </c>
      <c r="Y90" s="36">
        <f t="shared" si="17"/>
        <v>4.2068699921455788E-2</v>
      </c>
      <c r="Z90">
        <f t="shared" si="12"/>
        <v>2026.0906369025545</v>
      </c>
      <c r="AA90" t="str">
        <f t="shared" si="13"/>
        <v/>
      </c>
    </row>
    <row r="91" spans="2:27" x14ac:dyDescent="0.15">
      <c r="B91" s="56">
        <v>83</v>
      </c>
      <c r="C91" s="74">
        <f t="shared" si="10"/>
        <v>116907.5185025082</v>
      </c>
      <c r="D91" s="74"/>
      <c r="E91" s="73"/>
      <c r="F91" s="8"/>
      <c r="G91" s="73" t="s">
        <v>3</v>
      </c>
      <c r="H91" s="75">
        <v>1.06158</v>
      </c>
      <c r="I91" s="75"/>
      <c r="J91" s="73">
        <v>13</v>
      </c>
      <c r="K91" s="74">
        <f t="shared" si="11"/>
        <v>1169.075185025082</v>
      </c>
      <c r="L91" s="74"/>
      <c r="M91" s="6">
        <f>IF(J91="","",(K91/J91)/LOOKUP(RIGHT($D$2,3),定数!$A$6:$A$13,定数!$B$6:$B$13))</f>
        <v>0.74940716988787304</v>
      </c>
      <c r="N91" s="71"/>
      <c r="O91" s="8"/>
      <c r="P91" s="75">
        <v>1.0592200000000001</v>
      </c>
      <c r="Q91" s="75"/>
      <c r="R91" s="76">
        <f>IF(P91="","",T91*M91*LOOKUP(RIGHT($D$2,3),定数!$A$6:$A$13,定数!$B$6:$B$13))</f>
        <v>2122.3211051223825</v>
      </c>
      <c r="S91" s="76"/>
      <c r="T91" s="77">
        <f t="shared" si="15"/>
        <v>23.599999999999177</v>
      </c>
      <c r="U91" s="77"/>
      <c r="V91" t="str">
        <f t="shared" ref="V91:W106" si="18">IF(S91&lt;&gt;"",IF(S91&lt;0,1+V90,0),"")</f>
        <v/>
      </c>
      <c r="W91">
        <f t="shared" si="18"/>
        <v>0</v>
      </c>
      <c r="X91" s="35">
        <f t="shared" si="16"/>
        <v>119926.58331154447</v>
      </c>
      <c r="Y91" s="36">
        <f t="shared" si="17"/>
        <v>2.5174275174615457E-2</v>
      </c>
      <c r="Z91">
        <f t="shared" si="12"/>
        <v>2122.3211051223825</v>
      </c>
      <c r="AA91" t="str">
        <f t="shared" si="13"/>
        <v/>
      </c>
    </row>
    <row r="92" spans="2:27" x14ac:dyDescent="0.15">
      <c r="B92" s="56">
        <v>84</v>
      </c>
      <c r="C92" s="74">
        <f t="shared" si="10"/>
        <v>119029.83960763058</v>
      </c>
      <c r="D92" s="74"/>
      <c r="E92" s="73"/>
      <c r="F92" s="8"/>
      <c r="G92" s="73" t="s">
        <v>3</v>
      </c>
      <c r="H92" s="75">
        <v>1.0588599999999999</v>
      </c>
      <c r="I92" s="75"/>
      <c r="J92" s="73">
        <v>12</v>
      </c>
      <c r="K92" s="74">
        <f t="shared" si="11"/>
        <v>1190.2983960763058</v>
      </c>
      <c r="L92" s="74"/>
      <c r="M92" s="6">
        <f>IF(J92="","",(K92/J92)/LOOKUP(RIGHT($D$2,3),定数!$A$6:$A$13,定数!$B$6:$B$13))</f>
        <v>0.82659610838632358</v>
      </c>
      <c r="N92" s="71"/>
      <c r="O92" s="8"/>
      <c r="P92" s="75">
        <v>1.0601799999999999</v>
      </c>
      <c r="Q92" s="75"/>
      <c r="R92" s="76">
        <f>IF(P92="","",T92*M92*LOOKUP(RIGHT($D$2,3),定数!$A$6:$A$13,定数!$B$6:$B$13))</f>
        <v>-1309.3282356839245</v>
      </c>
      <c r="S92" s="76"/>
      <c r="T92" s="77">
        <f t="shared" si="15"/>
        <v>-13.199999999999878</v>
      </c>
      <c r="U92" s="77"/>
      <c r="V92" t="str">
        <f t="shared" si="18"/>
        <v/>
      </c>
      <c r="W92">
        <f t="shared" si="18"/>
        <v>1</v>
      </c>
      <c r="X92" s="35">
        <f t="shared" si="16"/>
        <v>119926.58331154447</v>
      </c>
      <c r="Y92" s="36">
        <f t="shared" si="17"/>
        <v>7.47743893932451E-3</v>
      </c>
      <c r="Z92" t="str">
        <f t="shared" si="12"/>
        <v/>
      </c>
      <c r="AA92">
        <f t="shared" si="13"/>
        <v>-1309.3282356839245</v>
      </c>
    </row>
    <row r="93" spans="2:27" x14ac:dyDescent="0.15">
      <c r="B93" s="56">
        <v>85</v>
      </c>
      <c r="C93" s="74">
        <f t="shared" si="10"/>
        <v>117720.51137194666</v>
      </c>
      <c r="D93" s="74"/>
      <c r="E93" s="73"/>
      <c r="F93" s="8"/>
      <c r="G93" s="73" t="s">
        <v>3</v>
      </c>
      <c r="H93" s="75">
        <v>1.0633300000000001</v>
      </c>
      <c r="I93" s="75"/>
      <c r="J93" s="73">
        <v>12</v>
      </c>
      <c r="K93" s="74">
        <f t="shared" si="11"/>
        <v>1177.2051137194667</v>
      </c>
      <c r="L93" s="74"/>
      <c r="M93" s="6">
        <f>IF(J93="","",(K93/J93)/LOOKUP(RIGHT($D$2,3),定数!$A$6:$A$13,定数!$B$6:$B$13))</f>
        <v>0.81750355119407403</v>
      </c>
      <c r="N93" s="71"/>
      <c r="O93" s="8"/>
      <c r="P93" s="75">
        <v>1.07386</v>
      </c>
      <c r="Q93" s="75"/>
      <c r="R93" s="76">
        <f>IF(P93="","",T93*M93*LOOKUP(RIGHT($D$2,3),定数!$A$6:$A$13,定数!$B$6:$B$13))</f>
        <v>-10329.97487288825</v>
      </c>
      <c r="S93" s="76"/>
      <c r="T93" s="77">
        <f t="shared" si="15"/>
        <v>-105.29999999999929</v>
      </c>
      <c r="U93" s="77"/>
      <c r="V93" t="str">
        <f t="shared" si="18"/>
        <v/>
      </c>
      <c r="W93">
        <f t="shared" si="18"/>
        <v>2</v>
      </c>
      <c r="X93" s="35">
        <f t="shared" si="16"/>
        <v>119926.58331154447</v>
      </c>
      <c r="Y93" s="36">
        <f t="shared" si="17"/>
        <v>1.8395187110991862E-2</v>
      </c>
      <c r="Z93" t="str">
        <f t="shared" si="12"/>
        <v/>
      </c>
      <c r="AA93">
        <f t="shared" si="13"/>
        <v>-10329.97487288825</v>
      </c>
    </row>
    <row r="94" spans="2:27" x14ac:dyDescent="0.15">
      <c r="B94" s="56">
        <v>86</v>
      </c>
      <c r="C94" s="74">
        <f t="shared" si="10"/>
        <v>107390.53649905841</v>
      </c>
      <c r="D94" s="74"/>
      <c r="E94" s="73"/>
      <c r="F94" s="8"/>
      <c r="G94" s="73" t="s">
        <v>3</v>
      </c>
      <c r="H94" s="75">
        <v>1.0725499999999999</v>
      </c>
      <c r="I94" s="75"/>
      <c r="J94" s="73">
        <v>12</v>
      </c>
      <c r="K94" s="74">
        <f t="shared" si="11"/>
        <v>1073.9053649905841</v>
      </c>
      <c r="L94" s="74"/>
      <c r="M94" s="6">
        <f>IF(J94="","",(K94/J94)/LOOKUP(RIGHT($D$2,3),定数!$A$6:$A$13,定数!$B$6:$B$13))</f>
        <v>0.74576761457679441</v>
      </c>
      <c r="N94" s="71"/>
      <c r="O94" s="8"/>
      <c r="P94" s="75">
        <v>1.07124</v>
      </c>
      <c r="Q94" s="75"/>
      <c r="R94" s="76">
        <f>IF(P94="","",T94*M94*LOOKUP(RIGHT($D$2,3),定数!$A$6:$A$13,定数!$B$6:$B$13))</f>
        <v>1172.3466901146514</v>
      </c>
      <c r="S94" s="76"/>
      <c r="T94" s="77">
        <f t="shared" si="15"/>
        <v>13.099999999999223</v>
      </c>
      <c r="U94" s="77"/>
      <c r="V94" t="str">
        <f t="shared" si="18"/>
        <v/>
      </c>
      <c r="W94">
        <f t="shared" si="18"/>
        <v>0</v>
      </c>
      <c r="X94" s="35">
        <f t="shared" si="16"/>
        <v>119926.58331154447</v>
      </c>
      <c r="Y94" s="36">
        <f t="shared" si="17"/>
        <v>0.10453100944200178</v>
      </c>
      <c r="Z94">
        <f t="shared" si="12"/>
        <v>1172.3466901146514</v>
      </c>
      <c r="AA94" t="str">
        <f t="shared" si="13"/>
        <v/>
      </c>
    </row>
    <row r="95" spans="2:27" x14ac:dyDescent="0.15">
      <c r="B95" s="56">
        <v>87</v>
      </c>
      <c r="C95" s="74">
        <f t="shared" si="10"/>
        <v>108562.88318917305</v>
      </c>
      <c r="D95" s="74"/>
      <c r="E95" s="73"/>
      <c r="F95" s="8"/>
      <c r="G95" s="73" t="s">
        <v>3</v>
      </c>
      <c r="H95" s="75">
        <v>1.0677300000000001</v>
      </c>
      <c r="I95" s="75"/>
      <c r="J95" s="73">
        <v>11</v>
      </c>
      <c r="K95" s="74">
        <f t="shared" si="11"/>
        <v>1085.6288318917304</v>
      </c>
      <c r="L95" s="74"/>
      <c r="M95" s="6">
        <f>IF(J95="","",(K95/J95)/LOOKUP(RIGHT($D$2,3),定数!$A$6:$A$13,定数!$B$6:$B$13))</f>
        <v>0.82244608476646242</v>
      </c>
      <c r="N95" s="71"/>
      <c r="O95" s="8"/>
      <c r="P95" s="75">
        <v>1.0658099999999999</v>
      </c>
      <c r="Q95" s="75"/>
      <c r="R95" s="76">
        <f>IF(P95="","",T95*M95*LOOKUP(RIGHT($D$2,3),定数!$A$6:$A$13,定数!$B$6:$B$13))</f>
        <v>1894.9157793020713</v>
      </c>
      <c r="S95" s="76"/>
      <c r="T95" s="77">
        <f t="shared" si="15"/>
        <v>19.200000000001438</v>
      </c>
      <c r="U95" s="77"/>
      <c r="V95" t="str">
        <f t="shared" si="18"/>
        <v/>
      </c>
      <c r="W95">
        <f t="shared" si="18"/>
        <v>0</v>
      </c>
      <c r="X95" s="35">
        <f t="shared" si="16"/>
        <v>119926.58331154447</v>
      </c>
      <c r="Y95" s="36">
        <f t="shared" si="17"/>
        <v>9.4755472961744247E-2</v>
      </c>
      <c r="Z95">
        <f t="shared" si="12"/>
        <v>1894.9157793020713</v>
      </c>
      <c r="AA95" t="str">
        <f t="shared" si="13"/>
        <v/>
      </c>
    </row>
    <row r="96" spans="2:27" x14ac:dyDescent="0.15">
      <c r="B96" s="56">
        <v>88</v>
      </c>
      <c r="C96" s="74">
        <f t="shared" si="10"/>
        <v>110457.79896847512</v>
      </c>
      <c r="D96" s="74"/>
      <c r="E96" s="71"/>
      <c r="F96" s="8"/>
      <c r="G96" s="73" t="s">
        <v>4</v>
      </c>
      <c r="H96" s="75">
        <v>1.0819799999999999</v>
      </c>
      <c r="I96" s="75"/>
      <c r="J96" s="73">
        <v>26</v>
      </c>
      <c r="K96" s="74">
        <f t="shared" si="11"/>
        <v>1104.5779896847512</v>
      </c>
      <c r="L96" s="74"/>
      <c r="M96" s="6">
        <f>IF(J96="","",(K96/J96)/LOOKUP(RIGHT($D$2,3),定数!$A$6:$A$13,定数!$B$6:$B$13))</f>
        <v>0.35403140695024077</v>
      </c>
      <c r="N96" s="71"/>
      <c r="O96" s="8"/>
      <c r="P96" s="75">
        <v>1.0792900000000001</v>
      </c>
      <c r="Q96" s="75"/>
      <c r="R96" s="76">
        <f>IF(P96="","",T96*M96*LOOKUP(RIGHT($D$2,3),定数!$A$6:$A$13,定数!$B$6:$B$13))</f>
        <v>-1142.8133816353172</v>
      </c>
      <c r="S96" s="76"/>
      <c r="T96" s="77">
        <f t="shared" si="15"/>
        <v>-26.899999999998592</v>
      </c>
      <c r="U96" s="77"/>
      <c r="V96" t="str">
        <f t="shared" si="18"/>
        <v/>
      </c>
      <c r="W96">
        <f t="shared" si="18"/>
        <v>1</v>
      </c>
      <c r="X96" s="35">
        <f t="shared" si="16"/>
        <v>119926.58331154447</v>
      </c>
      <c r="Y96" s="36">
        <f t="shared" si="17"/>
        <v>7.89548412170753E-2</v>
      </c>
      <c r="Z96" t="str">
        <f t="shared" si="12"/>
        <v/>
      </c>
      <c r="AA96">
        <f t="shared" si="13"/>
        <v>-1142.8133816353172</v>
      </c>
    </row>
    <row r="97" spans="2:27" x14ac:dyDescent="0.15">
      <c r="B97" s="56">
        <v>89</v>
      </c>
      <c r="C97" s="74">
        <f t="shared" si="10"/>
        <v>109314.9855868398</v>
      </c>
      <c r="D97" s="74"/>
      <c r="E97" s="71"/>
      <c r="F97" s="8"/>
      <c r="G97" s="73" t="s">
        <v>4</v>
      </c>
      <c r="H97" s="75">
        <v>1.0769599999999999</v>
      </c>
      <c r="I97" s="75"/>
      <c r="J97" s="73">
        <v>11</v>
      </c>
      <c r="K97" s="74">
        <f t="shared" si="11"/>
        <v>1093.1498558683979</v>
      </c>
      <c r="L97" s="74"/>
      <c r="M97" s="6">
        <f>IF(J97="","",(K97/J97)/LOOKUP(RIGHT($D$2,3),定数!$A$6:$A$13,定数!$B$6:$B$13))</f>
        <v>0.82814383020333182</v>
      </c>
      <c r="N97" s="71"/>
      <c r="O97" s="8"/>
      <c r="P97" s="75">
        <v>1.0787899999999999</v>
      </c>
      <c r="Q97" s="75"/>
      <c r="R97" s="76">
        <f>IF(P97="","",T97*M97*LOOKUP(RIGHT($D$2,3),定数!$A$6:$A$13,定数!$B$6:$B$13))</f>
        <v>1818.6038511265151</v>
      </c>
      <c r="S97" s="76"/>
      <c r="T97" s="77">
        <f t="shared" si="15"/>
        <v>18.299999999999983</v>
      </c>
      <c r="U97" s="77"/>
      <c r="V97" t="str">
        <f t="shared" si="18"/>
        <v/>
      </c>
      <c r="W97">
        <f t="shared" si="18"/>
        <v>0</v>
      </c>
      <c r="X97" s="35">
        <f t="shared" si="16"/>
        <v>119926.58331154447</v>
      </c>
      <c r="Y97" s="36">
        <f t="shared" si="17"/>
        <v>8.8484116129098234E-2</v>
      </c>
      <c r="Z97">
        <f t="shared" si="12"/>
        <v>1818.6038511265151</v>
      </c>
      <c r="AA97" t="str">
        <f t="shared" si="13"/>
        <v/>
      </c>
    </row>
    <row r="98" spans="2:27" x14ac:dyDescent="0.15">
      <c r="B98" s="56">
        <v>90</v>
      </c>
      <c r="C98" s="74">
        <f t="shared" si="10"/>
        <v>111133.58943796632</v>
      </c>
      <c r="D98" s="74"/>
      <c r="E98" s="71"/>
      <c r="F98" s="8"/>
      <c r="G98" s="73" t="s">
        <v>4</v>
      </c>
      <c r="H98" s="75">
        <v>1.0785199999999999</v>
      </c>
      <c r="I98" s="75"/>
      <c r="J98" s="73">
        <v>11</v>
      </c>
      <c r="K98" s="74">
        <f t="shared" si="11"/>
        <v>1111.3358943796632</v>
      </c>
      <c r="L98" s="74"/>
      <c r="M98" s="6">
        <f>IF(J98="","",(K98/J98)/LOOKUP(RIGHT($D$2,3),定数!$A$6:$A$13,定数!$B$6:$B$13))</f>
        <v>0.84192113210580533</v>
      </c>
      <c r="N98" s="71"/>
      <c r="O98" s="8"/>
      <c r="P98" s="75">
        <v>1.07731</v>
      </c>
      <c r="Q98" s="75"/>
      <c r="R98" s="76">
        <f>IF(P98="","",T98*M98*LOOKUP(RIGHT($D$2,3),定数!$A$6:$A$13,定数!$B$6:$B$13))</f>
        <v>-1222.4694838175621</v>
      </c>
      <c r="S98" s="76"/>
      <c r="T98" s="77">
        <f t="shared" si="15"/>
        <v>-12.099999999999334</v>
      </c>
      <c r="U98" s="77"/>
      <c r="V98" t="str">
        <f t="shared" si="18"/>
        <v/>
      </c>
      <c r="W98">
        <f t="shared" si="18"/>
        <v>1</v>
      </c>
      <c r="X98" s="35">
        <f t="shared" si="16"/>
        <v>119926.58331154447</v>
      </c>
      <c r="Y98" s="36">
        <f t="shared" si="17"/>
        <v>7.3319806424700373E-2</v>
      </c>
      <c r="Z98" t="str">
        <f t="shared" si="12"/>
        <v/>
      </c>
      <c r="AA98">
        <f t="shared" si="13"/>
        <v>-1222.4694838175621</v>
      </c>
    </row>
    <row r="99" spans="2:27" x14ac:dyDescent="0.15">
      <c r="B99" s="56">
        <v>91</v>
      </c>
      <c r="C99" s="74">
        <f t="shared" si="10"/>
        <v>109911.11995414876</v>
      </c>
      <c r="D99" s="74"/>
      <c r="E99" s="71"/>
      <c r="F99" s="8"/>
      <c r="G99" s="73" t="s">
        <v>3</v>
      </c>
      <c r="H99" s="75">
        <v>1.0625800000000001</v>
      </c>
      <c r="I99" s="75"/>
      <c r="J99" s="73">
        <v>27</v>
      </c>
      <c r="K99" s="74">
        <f t="shared" si="11"/>
        <v>1099.1111995414876</v>
      </c>
      <c r="L99" s="74"/>
      <c r="M99" s="6">
        <f>IF(J99="","",(K99/J99)/LOOKUP(RIGHT($D$2,3),定数!$A$6:$A$13,定数!$B$6:$B$13))</f>
        <v>0.33923185171033571</v>
      </c>
      <c r="N99" s="71"/>
      <c r="O99" s="8"/>
      <c r="P99" s="75">
        <v>1.06535</v>
      </c>
      <c r="Q99" s="75"/>
      <c r="R99" s="76">
        <f>IF(P99="","",T99*M99*LOOKUP(RIGHT($D$2,3),定数!$A$6:$A$13,定数!$B$6:$B$13))</f>
        <v>-1127.6066750851312</v>
      </c>
      <c r="S99" s="76"/>
      <c r="T99" s="77">
        <f t="shared" si="15"/>
        <v>-27.699999999999392</v>
      </c>
      <c r="U99" s="77"/>
      <c r="V99" t="str">
        <f t="shared" si="18"/>
        <v/>
      </c>
      <c r="W99">
        <f t="shared" si="18"/>
        <v>2</v>
      </c>
      <c r="X99" s="35">
        <f t="shared" si="16"/>
        <v>119926.58331154447</v>
      </c>
      <c r="Y99" s="36">
        <f t="shared" si="17"/>
        <v>8.3513288554028176E-2</v>
      </c>
      <c r="Z99" t="str">
        <f t="shared" si="12"/>
        <v/>
      </c>
      <c r="AA99">
        <f t="shared" si="13"/>
        <v>-1127.6066750851312</v>
      </c>
    </row>
    <row r="100" spans="2:27" x14ac:dyDescent="0.15">
      <c r="B100" s="56">
        <v>92</v>
      </c>
      <c r="C100" s="74">
        <f t="shared" si="10"/>
        <v>108783.51327906363</v>
      </c>
      <c r="D100" s="74"/>
      <c r="E100" s="71"/>
      <c r="F100" s="8"/>
      <c r="G100" s="73" t="s">
        <v>4</v>
      </c>
      <c r="H100" s="75">
        <v>1.06253</v>
      </c>
      <c r="I100" s="75"/>
      <c r="J100" s="73">
        <v>12</v>
      </c>
      <c r="K100" s="74">
        <f t="shared" si="11"/>
        <v>1087.8351327906362</v>
      </c>
      <c r="L100" s="74"/>
      <c r="M100" s="6">
        <f>IF(J100="","",(K100/J100)/LOOKUP(RIGHT($D$2,3),定数!$A$6:$A$13,定数!$B$6:$B$13))</f>
        <v>0.75544106443794179</v>
      </c>
      <c r="N100" s="71"/>
      <c r="O100" s="8"/>
      <c r="P100" s="75">
        <v>1.0611900000000001</v>
      </c>
      <c r="Q100" s="75"/>
      <c r="R100" s="76">
        <f>IF(P100="","",T100*M100*LOOKUP(RIGHT($D$2,3),定数!$A$6:$A$13,定数!$B$6:$B$13))</f>
        <v>-1214.7492316161167</v>
      </c>
      <c r="S100" s="76"/>
      <c r="T100" s="77">
        <f t="shared" si="15"/>
        <v>-13.399999999998968</v>
      </c>
      <c r="U100" s="77"/>
      <c r="V100" t="str">
        <f t="shared" si="18"/>
        <v/>
      </c>
      <c r="W100">
        <f t="shared" si="18"/>
        <v>3</v>
      </c>
      <c r="X100" s="35">
        <f t="shared" si="16"/>
        <v>119926.58331154447</v>
      </c>
      <c r="Y100" s="36">
        <f t="shared" si="17"/>
        <v>9.2915763334418089E-2</v>
      </c>
      <c r="Z100" t="str">
        <f t="shared" si="12"/>
        <v/>
      </c>
      <c r="AA100">
        <f t="shared" si="13"/>
        <v>-1214.7492316161167</v>
      </c>
    </row>
    <row r="101" spans="2:27" x14ac:dyDescent="0.15">
      <c r="B101" s="56">
        <v>93</v>
      </c>
      <c r="C101" s="74">
        <f t="shared" si="10"/>
        <v>107568.7640474475</v>
      </c>
      <c r="D101" s="74"/>
      <c r="E101" s="71"/>
      <c r="F101" s="8"/>
      <c r="G101" s="73" t="s">
        <v>4</v>
      </c>
      <c r="H101" s="75">
        <v>1.0595300000000001</v>
      </c>
      <c r="I101" s="75"/>
      <c r="J101" s="73">
        <v>12</v>
      </c>
      <c r="K101" s="74">
        <f t="shared" si="11"/>
        <v>1075.6876404744751</v>
      </c>
      <c r="L101" s="74"/>
      <c r="M101" s="6">
        <f>IF(J101="","",(K101/J101)/LOOKUP(RIGHT($D$2,3),定数!$A$6:$A$13,定数!$B$6:$B$13))</f>
        <v>0.7470053058850521</v>
      </c>
      <c r="N101" s="71"/>
      <c r="O101" s="8"/>
      <c r="P101" s="75">
        <v>1.0616699999999999</v>
      </c>
      <c r="Q101" s="75"/>
      <c r="R101" s="76">
        <f>IF(P101="","",T101*M101*LOOKUP(RIGHT($D$2,3),定数!$A$6:$A$13,定数!$B$6:$B$13))</f>
        <v>1918.3096255126425</v>
      </c>
      <c r="S101" s="76"/>
      <c r="T101" s="77">
        <f t="shared" si="15"/>
        <v>21.399999999998087</v>
      </c>
      <c r="U101" s="77"/>
      <c r="V101" t="str">
        <f t="shared" si="18"/>
        <v/>
      </c>
      <c r="W101">
        <f t="shared" si="18"/>
        <v>0</v>
      </c>
      <c r="X101" s="35">
        <f t="shared" si="16"/>
        <v>119926.58331154447</v>
      </c>
      <c r="Y101" s="36">
        <f t="shared" si="17"/>
        <v>0.10304487064384971</v>
      </c>
      <c r="Z101">
        <f t="shared" si="12"/>
        <v>1918.3096255126425</v>
      </c>
      <c r="AA101" t="str">
        <f t="shared" si="13"/>
        <v/>
      </c>
    </row>
    <row r="102" spans="2:27" x14ac:dyDescent="0.15">
      <c r="B102" s="56">
        <v>94</v>
      </c>
      <c r="C102" s="74">
        <f t="shared" si="10"/>
        <v>109487.07367296015</v>
      </c>
      <c r="D102" s="74"/>
      <c r="E102" s="71"/>
      <c r="F102" s="8"/>
      <c r="G102" s="73" t="s">
        <v>3</v>
      </c>
      <c r="H102" s="75">
        <v>1.0541700000000001</v>
      </c>
      <c r="I102" s="75"/>
      <c r="J102" s="73">
        <v>13</v>
      </c>
      <c r="K102" s="74">
        <f t="shared" si="11"/>
        <v>1094.8707367296015</v>
      </c>
      <c r="L102" s="74"/>
      <c r="M102" s="6">
        <f>IF(J102="","",(K102/J102)/LOOKUP(RIGHT($D$2,3),定数!$A$6:$A$13,定数!$B$6:$B$13))</f>
        <v>0.70184021585230871</v>
      </c>
      <c r="N102" s="71"/>
      <c r="O102" s="8"/>
      <c r="P102" s="75">
        <v>1.05189</v>
      </c>
      <c r="Q102" s="75"/>
      <c r="R102" s="76">
        <f>IF(P102="","",T102*M102*LOOKUP(RIGHT($D$2,3),定数!$A$6:$A$13,定数!$B$6:$B$13))</f>
        <v>1920.2348305719672</v>
      </c>
      <c r="S102" s="76"/>
      <c r="T102" s="77">
        <f t="shared" si="15"/>
        <v>22.800000000000598</v>
      </c>
      <c r="U102" s="77"/>
      <c r="V102" t="str">
        <f t="shared" si="18"/>
        <v/>
      </c>
      <c r="W102">
        <f t="shared" si="18"/>
        <v>0</v>
      </c>
      <c r="X102" s="35">
        <f t="shared" si="16"/>
        <v>119926.58331154447</v>
      </c>
      <c r="Y102" s="36">
        <f t="shared" si="17"/>
        <v>8.7049170836999812E-2</v>
      </c>
      <c r="Z102">
        <f t="shared" si="12"/>
        <v>1920.2348305719672</v>
      </c>
      <c r="AA102" t="str">
        <f t="shared" si="13"/>
        <v/>
      </c>
    </row>
    <row r="103" spans="2:27" x14ac:dyDescent="0.15">
      <c r="B103" s="56">
        <v>95</v>
      </c>
      <c r="C103" s="74">
        <f t="shared" si="10"/>
        <v>111407.30850353211</v>
      </c>
      <c r="D103" s="74"/>
      <c r="E103" s="71"/>
      <c r="F103" s="8"/>
      <c r="G103" s="73" t="s">
        <v>3</v>
      </c>
      <c r="H103" s="75">
        <v>1.05213</v>
      </c>
      <c r="I103" s="75"/>
      <c r="J103" s="73">
        <v>12</v>
      </c>
      <c r="K103" s="74">
        <f t="shared" si="11"/>
        <v>1114.0730850353211</v>
      </c>
      <c r="L103" s="74"/>
      <c r="M103" s="6">
        <f>IF(J103="","",(K103/J103)/LOOKUP(RIGHT($D$2,3),定数!$A$6:$A$13,定数!$B$6:$B$13))</f>
        <v>0.7736618646078619</v>
      </c>
      <c r="N103" s="71"/>
      <c r="O103" s="8"/>
      <c r="P103" s="75">
        <v>1.0501100000000001</v>
      </c>
      <c r="Q103" s="75"/>
      <c r="R103" s="76">
        <f>IF(P103="","",T103*M103*LOOKUP(RIGHT($D$2,3),定数!$A$6:$A$13,定数!$B$6:$B$13))</f>
        <v>1875.3563598093745</v>
      </c>
      <c r="S103" s="76"/>
      <c r="T103" s="77">
        <f t="shared" si="15"/>
        <v>20.199999999999108</v>
      </c>
      <c r="U103" s="77"/>
      <c r="V103" t="str">
        <f t="shared" si="18"/>
        <v/>
      </c>
      <c r="W103">
        <f t="shared" si="18"/>
        <v>0</v>
      </c>
      <c r="X103" s="35">
        <f t="shared" si="16"/>
        <v>119926.58331154447</v>
      </c>
      <c r="Y103" s="36">
        <f t="shared" si="17"/>
        <v>7.1037417833217487E-2</v>
      </c>
      <c r="Z103">
        <f t="shared" si="12"/>
        <v>1875.3563598093745</v>
      </c>
      <c r="AA103" t="str">
        <f t="shared" si="13"/>
        <v/>
      </c>
    </row>
    <row r="104" spans="2:27" x14ac:dyDescent="0.15">
      <c r="B104" s="56">
        <v>96</v>
      </c>
      <c r="C104" s="74">
        <f t="shared" si="10"/>
        <v>113282.66486334149</v>
      </c>
      <c r="D104" s="74"/>
      <c r="E104" s="71"/>
      <c r="F104" s="8"/>
      <c r="G104" s="73" t="s">
        <v>4</v>
      </c>
      <c r="H104" s="75">
        <v>1.0522199999999999</v>
      </c>
      <c r="I104" s="75"/>
      <c r="J104" s="73">
        <v>12</v>
      </c>
      <c r="K104" s="74">
        <f t="shared" si="11"/>
        <v>1132.8266486334148</v>
      </c>
      <c r="L104" s="74"/>
      <c r="M104" s="6">
        <f>IF(J104="","",(K104/J104)/LOOKUP(RIGHT($D$2,3),定数!$A$6:$A$13,定数!$B$6:$B$13))</f>
        <v>0.78668517266209359</v>
      </c>
      <c r="N104" s="71"/>
      <c r="O104" s="8"/>
      <c r="P104" s="75">
        <v>1.0543199999999999</v>
      </c>
      <c r="Q104" s="75"/>
      <c r="R104" s="76">
        <f>IF(P104="","",T104*M104*LOOKUP(RIGHT($D$2,3),定数!$A$6:$A$13,定数!$B$6:$B$13))</f>
        <v>1982.446635108467</v>
      </c>
      <c r="S104" s="76"/>
      <c r="T104" s="77">
        <f t="shared" si="15"/>
        <v>20.999999999999908</v>
      </c>
      <c r="U104" s="77"/>
      <c r="V104" t="str">
        <f t="shared" si="18"/>
        <v/>
      </c>
      <c r="W104">
        <f t="shared" si="18"/>
        <v>0</v>
      </c>
      <c r="X104" s="35">
        <f t="shared" si="16"/>
        <v>119926.58331154447</v>
      </c>
      <c r="Y104" s="36">
        <f t="shared" si="17"/>
        <v>5.5399881033410758E-2</v>
      </c>
      <c r="Z104">
        <f t="shared" si="12"/>
        <v>1982.446635108467</v>
      </c>
      <c r="AA104" t="str">
        <f t="shared" si="13"/>
        <v/>
      </c>
    </row>
    <row r="105" spans="2:27" x14ac:dyDescent="0.15">
      <c r="B105" s="56">
        <v>97</v>
      </c>
      <c r="C105" s="74">
        <f t="shared" si="10"/>
        <v>115265.11149844996</v>
      </c>
      <c r="D105" s="74"/>
      <c r="E105" s="71"/>
      <c r="F105" s="8"/>
      <c r="G105" s="73" t="s">
        <v>4</v>
      </c>
      <c r="H105" s="75">
        <v>1.05667</v>
      </c>
      <c r="I105" s="75"/>
      <c r="J105" s="73">
        <v>12</v>
      </c>
      <c r="K105" s="74">
        <f t="shared" si="11"/>
        <v>1152.6511149844996</v>
      </c>
      <c r="L105" s="74"/>
      <c r="M105" s="6">
        <f>IF(J105="","",(K105/J105)/LOOKUP(RIGHT($D$2,3),定数!$A$6:$A$13,定数!$B$6:$B$13))</f>
        <v>0.80045216318368029</v>
      </c>
      <c r="N105" s="71"/>
      <c r="O105" s="8"/>
      <c r="P105" s="75">
        <v>1.0606899999999999</v>
      </c>
      <c r="Q105" s="75"/>
      <c r="R105" s="76">
        <f>IF(P105="","",T105*M105*LOOKUP(RIGHT($D$2,3),定数!$A$6:$A$13,定数!$B$6:$B$13))</f>
        <v>3861.3812351979896</v>
      </c>
      <c r="S105" s="76"/>
      <c r="T105" s="77">
        <f t="shared" si="15"/>
        <v>40.199999999999122</v>
      </c>
      <c r="U105" s="77"/>
      <c r="V105" t="str">
        <f t="shared" si="18"/>
        <v/>
      </c>
      <c r="W105">
        <f t="shared" si="18"/>
        <v>0</v>
      </c>
      <c r="X105" s="35">
        <f t="shared" si="16"/>
        <v>119926.58331154447</v>
      </c>
      <c r="Y105" s="36">
        <f t="shared" si="17"/>
        <v>3.8869378951495448E-2</v>
      </c>
      <c r="Z105">
        <f t="shared" si="12"/>
        <v>3861.3812351979896</v>
      </c>
      <c r="AA105" t="str">
        <f t="shared" si="13"/>
        <v/>
      </c>
    </row>
    <row r="106" spans="2:27" x14ac:dyDescent="0.15">
      <c r="B106" s="56">
        <v>98</v>
      </c>
      <c r="C106" s="74">
        <f t="shared" si="10"/>
        <v>119126.49273364794</v>
      </c>
      <c r="D106" s="74"/>
      <c r="E106" s="71"/>
      <c r="F106" s="8"/>
      <c r="G106" s="73" t="s">
        <v>4</v>
      </c>
      <c r="H106" s="75">
        <v>1.05867</v>
      </c>
      <c r="I106" s="75"/>
      <c r="J106" s="73">
        <v>21</v>
      </c>
      <c r="K106" s="74">
        <f t="shared" si="11"/>
        <v>1191.2649273364796</v>
      </c>
      <c r="L106" s="74"/>
      <c r="M106" s="6">
        <f>IF(J106="","",(K106/J106)/LOOKUP(RIGHT($D$2,3),定数!$A$6:$A$13,定数!$B$6:$B$13))</f>
        <v>0.47272417751447604</v>
      </c>
      <c r="N106" s="71"/>
      <c r="O106" s="8"/>
      <c r="P106" s="75">
        <v>1.06247</v>
      </c>
      <c r="Q106" s="75"/>
      <c r="R106" s="76">
        <f>IF(P106="","",T106*M106*LOOKUP(RIGHT($D$2,3),定数!$A$6:$A$13,定数!$B$6:$B$13))</f>
        <v>2155.6222494660251</v>
      </c>
      <c r="S106" s="76"/>
      <c r="T106" s="77">
        <f t="shared" si="15"/>
        <v>38.000000000000256</v>
      </c>
      <c r="U106" s="77"/>
      <c r="V106" t="str">
        <f t="shared" si="18"/>
        <v/>
      </c>
      <c r="W106">
        <f t="shared" si="18"/>
        <v>0</v>
      </c>
      <c r="X106" s="35">
        <f t="shared" si="16"/>
        <v>119926.58331154447</v>
      </c>
      <c r="Y106" s="36">
        <f t="shared" si="17"/>
        <v>6.671503146371216E-3</v>
      </c>
      <c r="Z106">
        <f t="shared" si="12"/>
        <v>2155.6222494660251</v>
      </c>
      <c r="AA106" t="str">
        <f t="shared" si="13"/>
        <v/>
      </c>
    </row>
    <row r="107" spans="2:27" x14ac:dyDescent="0.15">
      <c r="B107" s="56">
        <v>99</v>
      </c>
      <c r="C107" s="74">
        <f t="shared" si="10"/>
        <v>121282.11498311398</v>
      </c>
      <c r="D107" s="74"/>
      <c r="E107" s="71"/>
      <c r="F107" s="8"/>
      <c r="G107" s="73" t="s">
        <v>3</v>
      </c>
      <c r="H107" s="75">
        <v>1.0662700000000001</v>
      </c>
      <c r="I107" s="75"/>
      <c r="J107" s="73">
        <v>16</v>
      </c>
      <c r="K107" s="74">
        <f t="shared" si="11"/>
        <v>1212.8211498311398</v>
      </c>
      <c r="L107" s="74"/>
      <c r="M107" s="6">
        <f>IF(J107="","",(K107/J107)/LOOKUP(RIGHT($D$2,3),定数!$A$6:$A$13,定数!$B$6:$B$13))</f>
        <v>0.63167768220371867</v>
      </c>
      <c r="N107" s="71"/>
      <c r="O107" s="8"/>
      <c r="P107" s="75">
        <v>1.06335</v>
      </c>
      <c r="Q107" s="75"/>
      <c r="R107" s="76">
        <f>IF(P107="","",T107*M107*LOOKUP(RIGHT($D$2,3),定数!$A$6:$A$13,定数!$B$6:$B$13))</f>
        <v>2213.3985984418559</v>
      </c>
      <c r="S107" s="76"/>
      <c r="T107" s="77">
        <f t="shared" si="15"/>
        <v>29.200000000000337</v>
      </c>
      <c r="U107" s="77"/>
      <c r="V107" t="str">
        <f>IF(S107&lt;&gt;"",IF(S107&lt;0,1+V106,0),"")</f>
        <v/>
      </c>
      <c r="W107">
        <f>IF(T107&lt;&gt;"",IF(T107&lt;0,1+W106,0),"")</f>
        <v>0</v>
      </c>
      <c r="X107" s="35">
        <f t="shared" si="16"/>
        <v>121282.11498311398</v>
      </c>
      <c r="Y107" s="36">
        <f t="shared" si="17"/>
        <v>0</v>
      </c>
      <c r="Z107">
        <f t="shared" si="12"/>
        <v>2213.3985984418559</v>
      </c>
      <c r="AA107" t="str">
        <f t="shared" si="13"/>
        <v/>
      </c>
    </row>
    <row r="108" spans="2:27" x14ac:dyDescent="0.15">
      <c r="B108" s="56">
        <v>100</v>
      </c>
      <c r="C108" s="74">
        <f t="shared" si="10"/>
        <v>123495.51358155583</v>
      </c>
      <c r="D108" s="74"/>
      <c r="E108" s="71">
        <v>2017</v>
      </c>
      <c r="F108" s="8">
        <v>43911</v>
      </c>
      <c r="G108" s="73" t="s">
        <v>4</v>
      </c>
      <c r="H108" s="75">
        <v>1.0813699999999999</v>
      </c>
      <c r="I108" s="75"/>
      <c r="J108" s="73">
        <v>21</v>
      </c>
      <c r="K108" s="74">
        <f t="shared" si="11"/>
        <v>1234.9551358155584</v>
      </c>
      <c r="L108" s="74"/>
      <c r="M108" s="6">
        <f>IF(J108="","",(K108/J108)/LOOKUP(RIGHT($D$2,3),定数!$A$6:$A$13,定数!$B$6:$B$13))</f>
        <v>0.49006156183157079</v>
      </c>
      <c r="N108" s="71"/>
      <c r="O108" s="8"/>
      <c r="P108" s="75">
        <v>1.0792200000000001</v>
      </c>
      <c r="Q108" s="75"/>
      <c r="R108" s="76">
        <f>IF(P108="","",T108*M108*LOOKUP(RIGHT($D$2,3),定数!$A$6:$A$13,定数!$B$6:$B$13))</f>
        <v>-1264.3588295253787</v>
      </c>
      <c r="S108" s="76"/>
      <c r="T108" s="77">
        <f t="shared" si="15"/>
        <v>-21.499999999998742</v>
      </c>
      <c r="U108" s="77"/>
      <c r="V108" t="str">
        <f>IF(S108&lt;&gt;"",IF(S108&lt;0,1+V107,0),"")</f>
        <v/>
      </c>
      <c r="W108">
        <f>IF(T108&lt;&gt;"",IF(T108&lt;0,1+W107,0),"")</f>
        <v>1</v>
      </c>
      <c r="X108" s="35">
        <f t="shared" si="16"/>
        <v>123495.51358155583</v>
      </c>
      <c r="Y108" s="36">
        <f t="shared" si="17"/>
        <v>0</v>
      </c>
      <c r="Z108" t="str">
        <f t="shared" si="12"/>
        <v/>
      </c>
      <c r="AA108">
        <f t="shared" si="13"/>
        <v>-1264.3588295253787</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71">
    <cfRule type="cellIs" dxfId="543" priority="417" stopIfTrue="1" operator="equal">
      <formula>"買"</formula>
    </cfRule>
    <cfRule type="cellIs" dxfId="542" priority="418" stopIfTrue="1" operator="equal">
      <formula>"売"</formula>
    </cfRule>
  </conditionalFormatting>
  <conditionalFormatting sqref="G79">
    <cfRule type="cellIs" dxfId="539" priority="401" stopIfTrue="1" operator="equal">
      <formula>"買"</formula>
    </cfRule>
    <cfRule type="cellIs" dxfId="538" priority="402" stopIfTrue="1" operator="equal">
      <formula>"売"</formula>
    </cfRule>
  </conditionalFormatting>
  <conditionalFormatting sqref="G13">
    <cfRule type="cellIs" dxfId="509" priority="285" stopIfTrue="1" operator="equal">
      <formula>"買"</formula>
    </cfRule>
    <cfRule type="cellIs" dxfId="508" priority="286" stopIfTrue="1" operator="equal">
      <formula>"売"</formula>
    </cfRule>
  </conditionalFormatting>
  <conditionalFormatting sqref="G26">
    <cfRule type="cellIs" dxfId="483" priority="259" stopIfTrue="1" operator="equal">
      <formula>"買"</formula>
    </cfRule>
    <cfRule type="cellIs" dxfId="482" priority="260" stopIfTrue="1" operator="equal">
      <formula>"売"</formula>
    </cfRule>
  </conditionalFormatting>
  <conditionalFormatting sqref="G29">
    <cfRule type="cellIs" dxfId="477" priority="253" stopIfTrue="1" operator="equal">
      <formula>"買"</formula>
    </cfRule>
    <cfRule type="cellIs" dxfId="476" priority="254" stopIfTrue="1" operator="equal">
      <formula>"売"</formula>
    </cfRule>
  </conditionalFormatting>
  <conditionalFormatting sqref="G30">
    <cfRule type="cellIs" dxfId="475" priority="251" stopIfTrue="1" operator="equal">
      <formula>"買"</formula>
    </cfRule>
    <cfRule type="cellIs" dxfId="474" priority="252" stopIfTrue="1" operator="equal">
      <formula>"売"</formula>
    </cfRule>
  </conditionalFormatting>
  <conditionalFormatting sqref="G41">
    <cfRule type="cellIs" dxfId="463" priority="231" stopIfTrue="1" operator="equal">
      <formula>"買"</formula>
    </cfRule>
    <cfRule type="cellIs" dxfId="462" priority="232" stopIfTrue="1" operator="equal">
      <formula>"売"</formula>
    </cfRule>
  </conditionalFormatting>
  <conditionalFormatting sqref="G42">
    <cfRule type="cellIs" dxfId="461" priority="229" stopIfTrue="1" operator="equal">
      <formula>"買"</formula>
    </cfRule>
    <cfRule type="cellIs" dxfId="460" priority="230" stopIfTrue="1" operator="equal">
      <formula>"売"</formula>
    </cfRule>
  </conditionalFormatting>
  <conditionalFormatting sqref="G43">
    <cfRule type="cellIs" dxfId="459" priority="227" stopIfTrue="1" operator="equal">
      <formula>"買"</formula>
    </cfRule>
    <cfRule type="cellIs" dxfId="458" priority="228" stopIfTrue="1" operator="equal">
      <formula>"売"</formula>
    </cfRule>
  </conditionalFormatting>
  <conditionalFormatting sqref="G48">
    <cfRule type="cellIs" dxfId="449" priority="217" stopIfTrue="1" operator="equal">
      <formula>"買"</formula>
    </cfRule>
    <cfRule type="cellIs" dxfId="448" priority="218" stopIfTrue="1" operator="equal">
      <formula>"売"</formula>
    </cfRule>
  </conditionalFormatting>
  <conditionalFormatting sqref="G66">
    <cfRule type="cellIs" dxfId="427" priority="195" stopIfTrue="1" operator="equal">
      <formula>"買"</formula>
    </cfRule>
    <cfRule type="cellIs" dxfId="426" priority="196" stopIfTrue="1" operator="equal">
      <formula>"売"</formula>
    </cfRule>
  </conditionalFormatting>
  <conditionalFormatting sqref="G67">
    <cfRule type="cellIs" dxfId="425" priority="193" stopIfTrue="1" operator="equal">
      <formula>"買"</formula>
    </cfRule>
    <cfRule type="cellIs" dxfId="424" priority="194" stopIfTrue="1" operator="equal">
      <formula>"売"</formula>
    </cfRule>
  </conditionalFormatting>
  <conditionalFormatting sqref="G68">
    <cfRule type="cellIs" dxfId="423" priority="191" stopIfTrue="1" operator="equal">
      <formula>"買"</formula>
    </cfRule>
    <cfRule type="cellIs" dxfId="422" priority="192" stopIfTrue="1" operator="equal">
      <formula>"売"</formula>
    </cfRule>
  </conditionalFormatting>
  <conditionalFormatting sqref="G69">
    <cfRule type="cellIs" dxfId="421" priority="189" stopIfTrue="1" operator="equal">
      <formula>"買"</formula>
    </cfRule>
    <cfRule type="cellIs" dxfId="420" priority="190" stopIfTrue="1" operator="equal">
      <formula>"売"</formula>
    </cfRule>
  </conditionalFormatting>
  <conditionalFormatting sqref="G70">
    <cfRule type="cellIs" dxfId="419" priority="187" stopIfTrue="1" operator="equal">
      <formula>"買"</formula>
    </cfRule>
    <cfRule type="cellIs" dxfId="418" priority="188" stopIfTrue="1" operator="equal">
      <formula>"売"</formula>
    </cfRule>
  </conditionalFormatting>
  <conditionalFormatting sqref="G80">
    <cfRule type="cellIs" dxfId="405" priority="173" stopIfTrue="1" operator="equal">
      <formula>"買"</formula>
    </cfRule>
    <cfRule type="cellIs" dxfId="404" priority="174" stopIfTrue="1" operator="equal">
      <formula>"売"</formula>
    </cfRule>
  </conditionalFormatting>
  <conditionalFormatting sqref="G81">
    <cfRule type="cellIs" dxfId="403" priority="171" stopIfTrue="1" operator="equal">
      <formula>"買"</formula>
    </cfRule>
    <cfRule type="cellIs" dxfId="402" priority="172" stopIfTrue="1" operator="equal">
      <formula>"売"</formula>
    </cfRule>
  </conditionalFormatting>
  <conditionalFormatting sqref="G84">
    <cfRule type="cellIs" dxfId="399" priority="167" stopIfTrue="1" operator="equal">
      <formula>"買"</formula>
    </cfRule>
    <cfRule type="cellIs" dxfId="398" priority="168" stopIfTrue="1" operator="equal">
      <formula>"売"</formula>
    </cfRule>
  </conditionalFormatting>
  <conditionalFormatting sqref="G85">
    <cfRule type="cellIs" dxfId="397" priority="165" stopIfTrue="1" operator="equal">
      <formula>"買"</formula>
    </cfRule>
    <cfRule type="cellIs" dxfId="396" priority="166" stopIfTrue="1" operator="equal">
      <formula>"売"</formula>
    </cfRule>
  </conditionalFormatting>
  <conditionalFormatting sqref="G86">
    <cfRule type="cellIs" dxfId="395" priority="163" stopIfTrue="1" operator="equal">
      <formula>"買"</formula>
    </cfRule>
    <cfRule type="cellIs" dxfId="394" priority="164" stopIfTrue="1" operator="equal">
      <formula>"売"</formula>
    </cfRule>
  </conditionalFormatting>
  <conditionalFormatting sqref="G9">
    <cfRule type="cellIs" dxfId="325" priority="129" stopIfTrue="1" operator="equal">
      <formula>"買"</formula>
    </cfRule>
    <cfRule type="cellIs" dxfId="324" priority="130" stopIfTrue="1" operator="equal">
      <formula>"売"</formula>
    </cfRule>
  </conditionalFormatting>
  <conditionalFormatting sqref="G10">
    <cfRule type="cellIs" dxfId="321" priority="127" stopIfTrue="1" operator="equal">
      <formula>"買"</formula>
    </cfRule>
    <cfRule type="cellIs" dxfId="320" priority="128" stopIfTrue="1" operator="equal">
      <formula>"売"</formula>
    </cfRule>
  </conditionalFormatting>
  <conditionalFormatting sqref="G11">
    <cfRule type="cellIs" dxfId="317" priority="125" stopIfTrue="1" operator="equal">
      <formula>"買"</formula>
    </cfRule>
    <cfRule type="cellIs" dxfId="316" priority="126" stopIfTrue="1" operator="equal">
      <formula>"売"</formula>
    </cfRule>
  </conditionalFormatting>
  <conditionalFormatting sqref="G12">
    <cfRule type="cellIs" dxfId="313" priority="123" stopIfTrue="1" operator="equal">
      <formula>"買"</formula>
    </cfRule>
    <cfRule type="cellIs" dxfId="312" priority="124" stopIfTrue="1" operator="equal">
      <formula>"売"</formula>
    </cfRule>
  </conditionalFormatting>
  <conditionalFormatting sqref="G14">
    <cfRule type="cellIs" dxfId="303" priority="121" stopIfTrue="1" operator="equal">
      <formula>"買"</formula>
    </cfRule>
    <cfRule type="cellIs" dxfId="302" priority="122" stopIfTrue="1" operator="equal">
      <formula>"売"</formula>
    </cfRule>
  </conditionalFormatting>
  <conditionalFormatting sqref="G15">
    <cfRule type="cellIs" dxfId="301" priority="119" stopIfTrue="1" operator="equal">
      <formula>"買"</formula>
    </cfRule>
    <cfRule type="cellIs" dxfId="300" priority="120" stopIfTrue="1" operator="equal">
      <formula>"売"</formula>
    </cfRule>
  </conditionalFormatting>
  <conditionalFormatting sqref="G16">
    <cfRule type="cellIs" dxfId="297" priority="117" stopIfTrue="1" operator="equal">
      <formula>"買"</formula>
    </cfRule>
    <cfRule type="cellIs" dxfId="296" priority="118" stopIfTrue="1" operator="equal">
      <formula>"売"</formula>
    </cfRule>
  </conditionalFormatting>
  <conditionalFormatting sqref="G17">
    <cfRule type="cellIs" dxfId="293" priority="115" stopIfTrue="1" operator="equal">
      <formula>"買"</formula>
    </cfRule>
    <cfRule type="cellIs" dxfId="292" priority="116" stopIfTrue="1" operator="equal">
      <formula>"売"</formula>
    </cfRule>
  </conditionalFormatting>
  <conditionalFormatting sqref="G18">
    <cfRule type="cellIs" dxfId="289" priority="113" stopIfTrue="1" operator="equal">
      <formula>"買"</formula>
    </cfRule>
    <cfRule type="cellIs" dxfId="288" priority="114" stopIfTrue="1" operator="equal">
      <formula>"売"</formula>
    </cfRule>
  </conditionalFormatting>
  <conditionalFormatting sqref="G19">
    <cfRule type="cellIs" dxfId="285" priority="111" stopIfTrue="1" operator="equal">
      <formula>"買"</formula>
    </cfRule>
    <cfRule type="cellIs" dxfId="284" priority="112" stopIfTrue="1" operator="equal">
      <formula>"売"</formula>
    </cfRule>
  </conditionalFormatting>
  <conditionalFormatting sqref="G20">
    <cfRule type="cellIs" dxfId="281" priority="109" stopIfTrue="1" operator="equal">
      <formula>"買"</formula>
    </cfRule>
    <cfRule type="cellIs" dxfId="280" priority="110" stopIfTrue="1" operator="equal">
      <formula>"売"</formula>
    </cfRule>
  </conditionalFormatting>
  <conditionalFormatting sqref="G21">
    <cfRule type="cellIs" dxfId="277" priority="107" stopIfTrue="1" operator="equal">
      <formula>"買"</formula>
    </cfRule>
    <cfRule type="cellIs" dxfId="276" priority="108" stopIfTrue="1" operator="equal">
      <formula>"売"</formula>
    </cfRule>
  </conditionalFormatting>
  <conditionalFormatting sqref="G22">
    <cfRule type="cellIs" dxfId="273" priority="105" stopIfTrue="1" operator="equal">
      <formula>"買"</formula>
    </cfRule>
    <cfRule type="cellIs" dxfId="272" priority="106" stopIfTrue="1" operator="equal">
      <formula>"売"</formula>
    </cfRule>
  </conditionalFormatting>
  <conditionalFormatting sqref="G23">
    <cfRule type="cellIs" dxfId="265" priority="103" stopIfTrue="1" operator="equal">
      <formula>"買"</formula>
    </cfRule>
    <cfRule type="cellIs" dxfId="264" priority="104" stopIfTrue="1" operator="equal">
      <formula>"売"</formula>
    </cfRule>
  </conditionalFormatting>
  <conditionalFormatting sqref="G24">
    <cfRule type="cellIs" dxfId="263" priority="101" stopIfTrue="1" operator="equal">
      <formula>"買"</formula>
    </cfRule>
    <cfRule type="cellIs" dxfId="262" priority="102" stopIfTrue="1" operator="equal">
      <formula>"売"</formula>
    </cfRule>
  </conditionalFormatting>
  <conditionalFormatting sqref="G25">
    <cfRule type="cellIs" dxfId="261" priority="99" stopIfTrue="1" operator="equal">
      <formula>"買"</formula>
    </cfRule>
    <cfRule type="cellIs" dxfId="260" priority="100" stopIfTrue="1" operator="equal">
      <formula>"売"</formula>
    </cfRule>
  </conditionalFormatting>
  <conditionalFormatting sqref="G27">
    <cfRule type="cellIs" dxfId="251" priority="97" stopIfTrue="1" operator="equal">
      <formula>"買"</formula>
    </cfRule>
    <cfRule type="cellIs" dxfId="250" priority="98" stopIfTrue="1" operator="equal">
      <formula>"売"</formula>
    </cfRule>
  </conditionalFormatting>
  <conditionalFormatting sqref="G28">
    <cfRule type="cellIs" dxfId="249" priority="95" stopIfTrue="1" operator="equal">
      <formula>"買"</formula>
    </cfRule>
    <cfRule type="cellIs" dxfId="248" priority="96" stopIfTrue="1" operator="equal">
      <formula>"売"</formula>
    </cfRule>
  </conditionalFormatting>
  <conditionalFormatting sqref="G31">
    <cfRule type="cellIs" dxfId="237" priority="93" stopIfTrue="1" operator="equal">
      <formula>"買"</formula>
    </cfRule>
    <cfRule type="cellIs" dxfId="236" priority="94" stopIfTrue="1" operator="equal">
      <formula>"売"</formula>
    </cfRule>
  </conditionalFormatting>
  <conditionalFormatting sqref="G32">
    <cfRule type="cellIs" dxfId="233" priority="91" stopIfTrue="1" operator="equal">
      <formula>"買"</formula>
    </cfRule>
    <cfRule type="cellIs" dxfId="232" priority="92" stopIfTrue="1" operator="equal">
      <formula>"売"</formula>
    </cfRule>
  </conditionalFormatting>
  <conditionalFormatting sqref="G33">
    <cfRule type="cellIs" dxfId="229" priority="89" stopIfTrue="1" operator="equal">
      <formula>"買"</formula>
    </cfRule>
    <cfRule type="cellIs" dxfId="228" priority="90" stopIfTrue="1" operator="equal">
      <formula>"売"</formula>
    </cfRule>
  </conditionalFormatting>
  <conditionalFormatting sqref="G34">
    <cfRule type="cellIs" dxfId="225" priority="87" stopIfTrue="1" operator="equal">
      <formula>"買"</formula>
    </cfRule>
    <cfRule type="cellIs" dxfId="224" priority="88" stopIfTrue="1" operator="equal">
      <formula>"売"</formula>
    </cfRule>
  </conditionalFormatting>
  <conditionalFormatting sqref="G35">
    <cfRule type="cellIs" dxfId="221" priority="85" stopIfTrue="1" operator="equal">
      <formula>"買"</formula>
    </cfRule>
    <cfRule type="cellIs" dxfId="220" priority="86" stopIfTrue="1" operator="equal">
      <formula>"売"</formula>
    </cfRule>
  </conditionalFormatting>
  <conditionalFormatting sqref="G36">
    <cfRule type="cellIs" dxfId="215" priority="83" stopIfTrue="1" operator="equal">
      <formula>"買"</formula>
    </cfRule>
    <cfRule type="cellIs" dxfId="214" priority="84" stopIfTrue="1" operator="equal">
      <formula>"売"</formula>
    </cfRule>
  </conditionalFormatting>
  <conditionalFormatting sqref="G37">
    <cfRule type="cellIs" dxfId="213" priority="81" stopIfTrue="1" operator="equal">
      <formula>"買"</formula>
    </cfRule>
    <cfRule type="cellIs" dxfId="212" priority="82" stopIfTrue="1" operator="equal">
      <formula>"売"</formula>
    </cfRule>
  </conditionalFormatting>
  <conditionalFormatting sqref="G38">
    <cfRule type="cellIs" dxfId="205" priority="79" stopIfTrue="1" operator="equal">
      <formula>"買"</formula>
    </cfRule>
    <cfRule type="cellIs" dxfId="204" priority="80" stopIfTrue="1" operator="equal">
      <formula>"売"</formula>
    </cfRule>
  </conditionalFormatting>
  <conditionalFormatting sqref="G39">
    <cfRule type="cellIs" dxfId="203" priority="77" stopIfTrue="1" operator="equal">
      <formula>"買"</formula>
    </cfRule>
    <cfRule type="cellIs" dxfId="202" priority="78" stopIfTrue="1" operator="equal">
      <formula>"売"</formula>
    </cfRule>
  </conditionalFormatting>
  <conditionalFormatting sqref="G40">
    <cfRule type="cellIs" dxfId="201" priority="75" stopIfTrue="1" operator="equal">
      <formula>"買"</formula>
    </cfRule>
    <cfRule type="cellIs" dxfId="200" priority="76" stopIfTrue="1" operator="equal">
      <formula>"売"</formula>
    </cfRule>
  </conditionalFormatting>
  <conditionalFormatting sqref="G44">
    <cfRule type="cellIs" dxfId="197" priority="73" stopIfTrue="1" operator="equal">
      <formula>"買"</formula>
    </cfRule>
    <cfRule type="cellIs" dxfId="196" priority="74" stopIfTrue="1" operator="equal">
      <formula>"売"</formula>
    </cfRule>
  </conditionalFormatting>
  <conditionalFormatting sqref="G45">
    <cfRule type="cellIs" dxfId="189" priority="71" stopIfTrue="1" operator="equal">
      <formula>"買"</formula>
    </cfRule>
    <cfRule type="cellIs" dxfId="188" priority="72" stopIfTrue="1" operator="equal">
      <formula>"売"</formula>
    </cfRule>
  </conditionalFormatting>
  <conditionalFormatting sqref="G46">
    <cfRule type="cellIs" dxfId="187" priority="69" stopIfTrue="1" operator="equal">
      <formula>"買"</formula>
    </cfRule>
    <cfRule type="cellIs" dxfId="186" priority="70" stopIfTrue="1" operator="equal">
      <formula>"売"</formula>
    </cfRule>
  </conditionalFormatting>
  <conditionalFormatting sqref="G47">
    <cfRule type="cellIs" dxfId="185" priority="67" stopIfTrue="1" operator="equal">
      <formula>"買"</formula>
    </cfRule>
    <cfRule type="cellIs" dxfId="184" priority="68" stopIfTrue="1" operator="equal">
      <formula>"売"</formula>
    </cfRule>
  </conditionalFormatting>
  <conditionalFormatting sqref="G49">
    <cfRule type="cellIs" dxfId="177" priority="65" stopIfTrue="1" operator="equal">
      <formula>"買"</formula>
    </cfRule>
    <cfRule type="cellIs" dxfId="176" priority="66" stopIfTrue="1" operator="equal">
      <formula>"売"</formula>
    </cfRule>
  </conditionalFormatting>
  <conditionalFormatting sqref="G50">
    <cfRule type="cellIs" dxfId="167" priority="63" stopIfTrue="1" operator="equal">
      <formula>"買"</formula>
    </cfRule>
    <cfRule type="cellIs" dxfId="166" priority="64" stopIfTrue="1" operator="equal">
      <formula>"売"</formula>
    </cfRule>
  </conditionalFormatting>
  <conditionalFormatting sqref="G52">
    <cfRule type="cellIs" dxfId="165" priority="61" stopIfTrue="1" operator="equal">
      <formula>"買"</formula>
    </cfRule>
    <cfRule type="cellIs" dxfId="164" priority="62" stopIfTrue="1" operator="equal">
      <formula>"売"</formula>
    </cfRule>
  </conditionalFormatting>
  <conditionalFormatting sqref="G53">
    <cfRule type="cellIs" dxfId="163" priority="59" stopIfTrue="1" operator="equal">
      <formula>"買"</formula>
    </cfRule>
    <cfRule type="cellIs" dxfId="162" priority="60" stopIfTrue="1" operator="equal">
      <formula>"売"</formula>
    </cfRule>
  </conditionalFormatting>
  <conditionalFormatting sqref="G51">
    <cfRule type="cellIs" dxfId="161" priority="57" stopIfTrue="1" operator="equal">
      <formula>"買"</formula>
    </cfRule>
    <cfRule type="cellIs" dxfId="160" priority="58" stopIfTrue="1" operator="equal">
      <formula>"売"</formula>
    </cfRule>
  </conditionalFormatting>
  <conditionalFormatting sqref="G54">
    <cfRule type="cellIs" dxfId="157" priority="55" stopIfTrue="1" operator="equal">
      <formula>"買"</formula>
    </cfRule>
    <cfRule type="cellIs" dxfId="156" priority="56" stopIfTrue="1" operator="equal">
      <formula>"売"</formula>
    </cfRule>
  </conditionalFormatting>
  <conditionalFormatting sqref="G55">
    <cfRule type="cellIs" dxfId="145" priority="53" stopIfTrue="1" operator="equal">
      <formula>"買"</formula>
    </cfRule>
    <cfRule type="cellIs" dxfId="144" priority="54" stopIfTrue="1" operator="equal">
      <formula>"売"</formula>
    </cfRule>
  </conditionalFormatting>
  <conditionalFormatting sqref="G56">
    <cfRule type="cellIs" dxfId="143" priority="51" stopIfTrue="1" operator="equal">
      <formula>"買"</formula>
    </cfRule>
    <cfRule type="cellIs" dxfId="142" priority="52" stopIfTrue="1" operator="equal">
      <formula>"売"</formula>
    </cfRule>
  </conditionalFormatting>
  <conditionalFormatting sqref="G57">
    <cfRule type="cellIs" dxfId="141" priority="49" stopIfTrue="1" operator="equal">
      <formula>"買"</formula>
    </cfRule>
    <cfRule type="cellIs" dxfId="140" priority="50" stopIfTrue="1" operator="equal">
      <formula>"売"</formula>
    </cfRule>
  </conditionalFormatting>
  <conditionalFormatting sqref="G58">
    <cfRule type="cellIs" dxfId="139" priority="47" stopIfTrue="1" operator="equal">
      <formula>"買"</formula>
    </cfRule>
    <cfRule type="cellIs" dxfId="138" priority="48" stopIfTrue="1" operator="equal">
      <formula>"売"</formula>
    </cfRule>
  </conditionalFormatting>
  <conditionalFormatting sqref="G59">
    <cfRule type="cellIs" dxfId="137" priority="45" stopIfTrue="1" operator="equal">
      <formula>"買"</formula>
    </cfRule>
    <cfRule type="cellIs" dxfId="136" priority="46" stopIfTrue="1" operator="equal">
      <formula>"売"</formula>
    </cfRule>
  </conditionalFormatting>
  <conditionalFormatting sqref="G61">
    <cfRule type="cellIs" dxfId="123" priority="43" stopIfTrue="1" operator="equal">
      <formula>"買"</formula>
    </cfRule>
    <cfRule type="cellIs" dxfId="122" priority="44" stopIfTrue="1" operator="equal">
      <formula>"売"</formula>
    </cfRule>
  </conditionalFormatting>
  <conditionalFormatting sqref="G63">
    <cfRule type="cellIs" dxfId="121" priority="41" stopIfTrue="1" operator="equal">
      <formula>"買"</formula>
    </cfRule>
    <cfRule type="cellIs" dxfId="120" priority="42" stopIfTrue="1" operator="equal">
      <formula>"売"</formula>
    </cfRule>
  </conditionalFormatting>
  <conditionalFormatting sqref="G65">
    <cfRule type="cellIs" dxfId="119" priority="39" stopIfTrue="1" operator="equal">
      <formula>"買"</formula>
    </cfRule>
    <cfRule type="cellIs" dxfId="118" priority="40" stopIfTrue="1" operator="equal">
      <formula>"売"</formula>
    </cfRule>
  </conditionalFormatting>
  <conditionalFormatting sqref="G60">
    <cfRule type="cellIs" dxfId="117" priority="37" stopIfTrue="1" operator="equal">
      <formula>"買"</formula>
    </cfRule>
    <cfRule type="cellIs" dxfId="116" priority="38" stopIfTrue="1" operator="equal">
      <formula>"売"</formula>
    </cfRule>
  </conditionalFormatting>
  <conditionalFormatting sqref="G62">
    <cfRule type="cellIs" dxfId="115" priority="35" stopIfTrue="1" operator="equal">
      <formula>"買"</formula>
    </cfRule>
    <cfRule type="cellIs" dxfId="114" priority="36" stopIfTrue="1" operator="equal">
      <formula>"売"</formula>
    </cfRule>
  </conditionalFormatting>
  <conditionalFormatting sqref="G64">
    <cfRule type="cellIs" dxfId="113" priority="33" stopIfTrue="1" operator="equal">
      <formula>"買"</formula>
    </cfRule>
    <cfRule type="cellIs" dxfId="112" priority="34" stopIfTrue="1" operator="equal">
      <formula>"売"</formula>
    </cfRule>
  </conditionalFormatting>
  <conditionalFormatting sqref="G74">
    <cfRule type="cellIs" dxfId="79" priority="27" stopIfTrue="1" operator="equal">
      <formula>"買"</formula>
    </cfRule>
    <cfRule type="cellIs" dxfId="78" priority="28" stopIfTrue="1" operator="equal">
      <formula>"売"</formula>
    </cfRule>
  </conditionalFormatting>
  <conditionalFormatting sqref="G72">
    <cfRule type="cellIs" dxfId="77" priority="31" stopIfTrue="1" operator="equal">
      <formula>"買"</formula>
    </cfRule>
    <cfRule type="cellIs" dxfId="76" priority="32" stopIfTrue="1" operator="equal">
      <formula>"売"</formula>
    </cfRule>
  </conditionalFormatting>
  <conditionalFormatting sqref="G73">
    <cfRule type="cellIs" dxfId="75" priority="29" stopIfTrue="1" operator="equal">
      <formula>"買"</formula>
    </cfRule>
    <cfRule type="cellIs" dxfId="74" priority="30" stopIfTrue="1" operator="equal">
      <formula>"売"</formula>
    </cfRule>
  </conditionalFormatting>
  <conditionalFormatting sqref="G75">
    <cfRule type="cellIs" dxfId="73" priority="25" stopIfTrue="1" operator="equal">
      <formula>"買"</formula>
    </cfRule>
    <cfRule type="cellIs" dxfId="72" priority="26" stopIfTrue="1" operator="equal">
      <formula>"売"</formula>
    </cfRule>
  </conditionalFormatting>
  <conditionalFormatting sqref="G77">
    <cfRule type="cellIs" dxfId="65" priority="21" stopIfTrue="1" operator="equal">
      <formula>"買"</formula>
    </cfRule>
    <cfRule type="cellIs" dxfId="64" priority="22" stopIfTrue="1" operator="equal">
      <formula>"売"</formula>
    </cfRule>
  </conditionalFormatting>
  <conditionalFormatting sqref="G76">
    <cfRule type="cellIs" dxfId="63" priority="23" stopIfTrue="1" operator="equal">
      <formula>"買"</formula>
    </cfRule>
    <cfRule type="cellIs" dxfId="62" priority="24" stopIfTrue="1" operator="equal">
      <formula>"売"</formula>
    </cfRule>
  </conditionalFormatting>
  <conditionalFormatting sqref="G78">
    <cfRule type="cellIs" dxfId="61" priority="19" stopIfTrue="1" operator="equal">
      <formula>"買"</formula>
    </cfRule>
    <cfRule type="cellIs" dxfId="60" priority="20" stopIfTrue="1" operator="equal">
      <formula>"売"</formula>
    </cfRule>
  </conditionalFormatting>
  <conditionalFormatting sqref="G82:G83">
    <cfRule type="cellIs" dxfId="45" priority="17" stopIfTrue="1" operator="equal">
      <formula>"買"</formula>
    </cfRule>
    <cfRule type="cellIs" dxfId="44" priority="18" stopIfTrue="1" operator="equal">
      <formula>"売"</formula>
    </cfRule>
  </conditionalFormatting>
  <conditionalFormatting sqref="G87:G95">
    <cfRule type="cellIs" dxfId="29" priority="15" stopIfTrue="1" operator="equal">
      <formula>"買"</formula>
    </cfRule>
    <cfRule type="cellIs" dxfId="28" priority="16" stopIfTrue="1" operator="equal">
      <formula>"売"</formula>
    </cfRule>
  </conditionalFormatting>
  <conditionalFormatting sqref="G99:G100 G96">
    <cfRule type="cellIs" dxfId="23" priority="13" stopIfTrue="1" operator="equal">
      <formula>"買"</formula>
    </cfRule>
    <cfRule type="cellIs" dxfId="22" priority="14" stopIfTrue="1" operator="equal">
      <formula>"売"</formula>
    </cfRule>
  </conditionalFormatting>
  <conditionalFormatting sqref="G97:G98">
    <cfRule type="cellIs" dxfId="21" priority="11" stopIfTrue="1" operator="equal">
      <formula>"買"</formula>
    </cfRule>
    <cfRule type="cellIs" dxfId="20" priority="12" stopIfTrue="1" operator="equal">
      <formula>"売"</formula>
    </cfRule>
  </conditionalFormatting>
  <conditionalFormatting sqref="G102:G103">
    <cfRule type="cellIs" dxfId="13" priority="9" stopIfTrue="1" operator="equal">
      <formula>"買"</formula>
    </cfRule>
    <cfRule type="cellIs" dxfId="12" priority="10" stopIfTrue="1" operator="equal">
      <formula>"売"</formula>
    </cfRule>
  </conditionalFormatting>
  <conditionalFormatting sqref="G101">
    <cfRule type="cellIs" dxfId="11" priority="7" stopIfTrue="1" operator="equal">
      <formula>"買"</formula>
    </cfRule>
    <cfRule type="cellIs" dxfId="10" priority="8" stopIfTrue="1" operator="equal">
      <formula>"売"</formula>
    </cfRule>
  </conditionalFormatting>
  <conditionalFormatting sqref="G104">
    <cfRule type="cellIs" dxfId="9" priority="5" stopIfTrue="1" operator="equal">
      <formula>"買"</formula>
    </cfRule>
    <cfRule type="cellIs" dxfId="8" priority="6" stopIfTrue="1" operator="equal">
      <formula>"売"</formula>
    </cfRule>
  </conditionalFormatting>
  <conditionalFormatting sqref="G107:G108">
    <cfRule type="cellIs" dxfId="5" priority="3" stopIfTrue="1" operator="equal">
      <formula>"買"</formula>
    </cfRule>
    <cfRule type="cellIs" dxfId="4" priority="4" stopIfTrue="1" operator="equal">
      <formula>"売"</formula>
    </cfRule>
  </conditionalFormatting>
  <conditionalFormatting sqref="G105:G106">
    <cfRule type="cellIs" dxfId="1" priority="1" stopIfTrue="1" operator="equal">
      <formula>"買"</formula>
    </cfRule>
    <cfRule type="cellIs" dxfId="0" priority="2" stopIfTrue="1" operator="equal">
      <formula>"売"</formula>
    </cfRule>
  </conditionalFormatting>
  <dataValidations count="1">
    <dataValidation type="list" allowBlank="1" showInputMessage="1" showErrorMessage="1" sqref="G9:G108" xr:uid="{DA44D88B-139C-4159-B807-5A191974B34C}">
      <formula1>"買,売"</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51"/>
  <sheetViews>
    <sheetView zoomScale="85" zoomScaleNormal="85" workbookViewId="0">
      <selection activeCell="I33" sqref="I33"/>
    </sheetView>
  </sheetViews>
  <sheetFormatPr defaultRowHeight="14.25" x14ac:dyDescent="0.15"/>
  <cols>
    <col min="1" max="1" width="7.375" style="34" customWidth="1"/>
    <col min="2" max="2" width="8.125" customWidth="1"/>
  </cols>
  <sheetData>
    <row r="1" spans="1:15" ht="17.25" x14ac:dyDescent="0.15">
      <c r="A1" s="34" t="s">
        <v>75</v>
      </c>
      <c r="C1" s="66" t="s">
        <v>83</v>
      </c>
      <c r="J1" t="s">
        <v>82</v>
      </c>
    </row>
    <row r="6" spans="1:15" x14ac:dyDescent="0.15">
      <c r="F6" s="44"/>
    </row>
    <row r="7" spans="1:15" x14ac:dyDescent="0.15">
      <c r="I7" s="45"/>
      <c r="O7" s="46"/>
    </row>
    <row r="8" spans="1:15" x14ac:dyDescent="0.15">
      <c r="A8" s="45"/>
      <c r="I8" s="45"/>
    </row>
    <row r="9" spans="1:15" x14ac:dyDescent="0.15">
      <c r="A9" s="45"/>
      <c r="I9" s="45"/>
    </row>
    <row r="10" spans="1:15" x14ac:dyDescent="0.15">
      <c r="A10" s="45"/>
    </row>
    <row r="13" spans="1:15" x14ac:dyDescent="0.15">
      <c r="N13" s="45"/>
    </row>
    <row r="14" spans="1:15" x14ac:dyDescent="0.15">
      <c r="N14" s="45"/>
    </row>
    <row r="15" spans="1:15" x14ac:dyDescent="0.15">
      <c r="N15" s="45"/>
    </row>
    <row r="22" spans="1:1" x14ac:dyDescent="0.15">
      <c r="A22" s="54"/>
    </row>
    <row r="23" spans="1:1" x14ac:dyDescent="0.15">
      <c r="A23" s="54"/>
    </row>
    <row r="24" spans="1:1" x14ac:dyDescent="0.15">
      <c r="A24" s="54"/>
    </row>
    <row r="30" spans="1:1" x14ac:dyDescent="0.15">
      <c r="A30" s="45"/>
    </row>
    <row r="31" spans="1:1" x14ac:dyDescent="0.15">
      <c r="A31" s="45"/>
    </row>
    <row r="32" spans="1:1" x14ac:dyDescent="0.15">
      <c r="A32" s="45"/>
    </row>
    <row r="34" spans="1:16" ht="17.25" x14ac:dyDescent="0.15">
      <c r="A34" s="34" t="s">
        <v>76</v>
      </c>
      <c r="D34" s="66" t="s">
        <v>81</v>
      </c>
      <c r="P34" s="66" t="s">
        <v>79</v>
      </c>
    </row>
    <row r="66" spans="1:17" x14ac:dyDescent="0.15">
      <c r="I66" s="44"/>
    </row>
    <row r="68" spans="1:17" ht="17.25" x14ac:dyDescent="0.15">
      <c r="A68" s="121" t="s">
        <v>77</v>
      </c>
      <c r="B68" s="121"/>
      <c r="C68" s="66" t="s">
        <v>80</v>
      </c>
      <c r="K68" s="47"/>
      <c r="L68" s="66" t="s">
        <v>79</v>
      </c>
      <c r="Q68" s="66" t="s">
        <v>81</v>
      </c>
    </row>
    <row r="69" spans="1:17" x14ac:dyDescent="0.15">
      <c r="K69" s="47"/>
    </row>
    <row r="70" spans="1:17" x14ac:dyDescent="0.15">
      <c r="K70" s="47"/>
    </row>
    <row r="76" spans="1:17" ht="18.75" x14ac:dyDescent="0.15">
      <c r="B76" s="65"/>
      <c r="D76" s="66"/>
      <c r="J76" s="66"/>
      <c r="P76" s="66"/>
    </row>
    <row r="78" spans="1:17" x14ac:dyDescent="0.15">
      <c r="A78" s="54"/>
    </row>
    <row r="79" spans="1:17" x14ac:dyDescent="0.15">
      <c r="A79" s="54"/>
    </row>
    <row r="80" spans="1:17" x14ac:dyDescent="0.15">
      <c r="A80" s="54"/>
    </row>
    <row r="101" spans="1:13" ht="17.25" x14ac:dyDescent="0.15">
      <c r="A101" s="34" t="s">
        <v>78</v>
      </c>
      <c r="G101" s="66" t="s">
        <v>79</v>
      </c>
      <c r="M101" s="66" t="s">
        <v>79</v>
      </c>
    </row>
    <row r="114" spans="1:13" x14ac:dyDescent="0.15">
      <c r="I114" s="44"/>
      <c r="M114" s="44"/>
    </row>
    <row r="126" spans="1:13" x14ac:dyDescent="0.15">
      <c r="A126" s="54"/>
    </row>
    <row r="127" spans="1:13" x14ac:dyDescent="0.15">
      <c r="A127" s="54"/>
    </row>
    <row r="128" spans="1:13" x14ac:dyDescent="0.15">
      <c r="A128" s="54"/>
    </row>
    <row r="130" spans="2:13" x14ac:dyDescent="0.15">
      <c r="C130" s="118"/>
    </row>
    <row r="131" spans="2:13" x14ac:dyDescent="0.15">
      <c r="C131" s="119"/>
    </row>
    <row r="132" spans="2:13" x14ac:dyDescent="0.15">
      <c r="B132" s="44"/>
      <c r="C132" s="120"/>
      <c r="D132" s="44"/>
      <c r="E132" s="44"/>
      <c r="J132" s="44"/>
      <c r="K132" s="44"/>
      <c r="L132" s="44"/>
      <c r="M132" s="44"/>
    </row>
    <row r="133" spans="2:13" x14ac:dyDescent="0.15">
      <c r="B133" s="44"/>
      <c r="C133" s="44"/>
      <c r="D133" s="44"/>
      <c r="E133" s="44"/>
    </row>
    <row r="134" spans="2:13" x14ac:dyDescent="0.15">
      <c r="B134" s="44"/>
      <c r="C134" s="44"/>
      <c r="D134" s="44"/>
      <c r="E134" s="44"/>
    </row>
    <row r="135" spans="2:13" x14ac:dyDescent="0.15">
      <c r="B135" s="44"/>
      <c r="C135" s="44"/>
      <c r="D135" s="44"/>
      <c r="E135" s="44"/>
    </row>
    <row r="136" spans="2:13" x14ac:dyDescent="0.15">
      <c r="B136" s="44"/>
      <c r="C136" s="44"/>
      <c r="D136" s="44"/>
      <c r="E136" s="44"/>
    </row>
    <row r="137" spans="2:13" x14ac:dyDescent="0.15">
      <c r="B137" s="44"/>
      <c r="C137" s="44"/>
      <c r="D137" s="44"/>
      <c r="E137" s="44"/>
    </row>
    <row r="138" spans="2:13" x14ac:dyDescent="0.15">
      <c r="B138" s="44"/>
      <c r="C138" s="67"/>
      <c r="D138" s="69"/>
      <c r="E138" s="67"/>
    </row>
    <row r="139" spans="2:13" x14ac:dyDescent="0.15">
      <c r="B139" s="67"/>
      <c r="C139" s="44"/>
      <c r="D139" s="67"/>
      <c r="E139" s="67"/>
      <c r="G139" s="68"/>
    </row>
    <row r="140" spans="2:13" x14ac:dyDescent="0.15">
      <c r="B140" s="67"/>
      <c r="C140" s="68"/>
      <c r="D140" s="44"/>
      <c r="E140" s="44"/>
    </row>
    <row r="141" spans="2:13" x14ac:dyDescent="0.15">
      <c r="B141" s="44"/>
      <c r="C141" s="67"/>
      <c r="D141" s="67"/>
      <c r="E141" s="67"/>
    </row>
    <row r="142" spans="2:13" x14ac:dyDescent="0.15">
      <c r="B142" s="44"/>
      <c r="C142" s="44"/>
      <c r="D142" s="44"/>
      <c r="E142" s="44"/>
    </row>
    <row r="143" spans="2:13" x14ac:dyDescent="0.15">
      <c r="B143" s="44"/>
      <c r="C143" s="44"/>
      <c r="D143" s="44"/>
      <c r="E143" s="44"/>
    </row>
    <row r="144" spans="2:13" x14ac:dyDescent="0.15">
      <c r="B144" s="44"/>
      <c r="C144" s="44"/>
      <c r="D144" s="44"/>
      <c r="E144" s="44"/>
    </row>
    <row r="145" spans="2:5" x14ac:dyDescent="0.15">
      <c r="B145" s="44"/>
      <c r="C145" s="70"/>
      <c r="D145" s="44"/>
      <c r="E145" s="44"/>
    </row>
    <row r="146" spans="2:5" x14ac:dyDescent="0.15">
      <c r="B146" s="70"/>
      <c r="C146" s="44"/>
      <c r="D146" s="44"/>
      <c r="E146" s="44"/>
    </row>
    <row r="147" spans="2:5" x14ac:dyDescent="0.15">
      <c r="B147" s="69"/>
      <c r="C147" s="69"/>
      <c r="D147" s="44"/>
      <c r="E147" s="44"/>
    </row>
    <row r="148" spans="2:5" x14ac:dyDescent="0.15">
      <c r="B148" s="44"/>
      <c r="C148" s="44"/>
      <c r="D148" s="44"/>
      <c r="E148" s="44"/>
    </row>
    <row r="149" spans="2:5" x14ac:dyDescent="0.15">
      <c r="B149" s="67"/>
      <c r="C149" s="69"/>
      <c r="D149" s="44"/>
      <c r="E149" s="44"/>
    </row>
    <row r="150" spans="2:5" x14ac:dyDescent="0.15">
      <c r="B150" s="44"/>
      <c r="C150" s="69"/>
      <c r="D150" s="44"/>
      <c r="E150" s="44"/>
    </row>
    <row r="151" spans="2:5" x14ac:dyDescent="0.15">
      <c r="B151" s="44"/>
      <c r="C151" s="44"/>
      <c r="D151" s="44"/>
      <c r="E151" s="44"/>
    </row>
  </sheetData>
  <mergeCells count="1">
    <mergeCell ref="A68:B68"/>
  </mergeCells>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5"/>
  <sheetViews>
    <sheetView zoomScale="145" zoomScaleNormal="145" zoomScaleSheetLayoutView="100" workbookViewId="0">
      <selection activeCell="A2" sqref="A2:J15"/>
    </sheetView>
  </sheetViews>
  <sheetFormatPr defaultRowHeight="13.5" x14ac:dyDescent="0.15"/>
  <sheetData>
    <row r="1" spans="1:10" x14ac:dyDescent="0.15">
      <c r="A1" t="s">
        <v>0</v>
      </c>
    </row>
    <row r="2" spans="1:10" x14ac:dyDescent="0.15">
      <c r="A2" s="112" t="s">
        <v>84</v>
      </c>
      <c r="B2" s="113"/>
      <c r="C2" s="113"/>
      <c r="D2" s="113"/>
      <c r="E2" s="113"/>
      <c r="F2" s="113"/>
      <c r="G2" s="113"/>
      <c r="H2" s="113"/>
      <c r="I2" s="113"/>
      <c r="J2" s="113"/>
    </row>
    <row r="3" spans="1:10" x14ac:dyDescent="0.15">
      <c r="A3" s="113"/>
      <c r="B3" s="113"/>
      <c r="C3" s="113"/>
      <c r="D3" s="113"/>
      <c r="E3" s="113"/>
      <c r="F3" s="113"/>
      <c r="G3" s="113"/>
      <c r="H3" s="113"/>
      <c r="I3" s="113"/>
      <c r="J3" s="113"/>
    </row>
    <row r="4" spans="1:10" x14ac:dyDescent="0.15">
      <c r="A4" s="113"/>
      <c r="B4" s="113"/>
      <c r="C4" s="113"/>
      <c r="D4" s="113"/>
      <c r="E4" s="113"/>
      <c r="F4" s="113"/>
      <c r="G4" s="113"/>
      <c r="H4" s="113"/>
      <c r="I4" s="113"/>
      <c r="J4" s="113"/>
    </row>
    <row r="5" spans="1:10" x14ac:dyDescent="0.15">
      <c r="A5" s="113"/>
      <c r="B5" s="113"/>
      <c r="C5" s="113"/>
      <c r="D5" s="113"/>
      <c r="E5" s="113"/>
      <c r="F5" s="113"/>
      <c r="G5" s="113"/>
      <c r="H5" s="113"/>
      <c r="I5" s="113"/>
      <c r="J5" s="113"/>
    </row>
    <row r="6" spans="1:10" x14ac:dyDescent="0.15">
      <c r="A6" s="113"/>
      <c r="B6" s="113"/>
      <c r="C6" s="113"/>
      <c r="D6" s="113"/>
      <c r="E6" s="113"/>
      <c r="F6" s="113"/>
      <c r="G6" s="113"/>
      <c r="H6" s="113"/>
      <c r="I6" s="113"/>
      <c r="J6" s="113"/>
    </row>
    <row r="7" spans="1:10" x14ac:dyDescent="0.15">
      <c r="A7" s="113"/>
      <c r="B7" s="113"/>
      <c r="C7" s="113"/>
      <c r="D7" s="113"/>
      <c r="E7" s="113"/>
      <c r="F7" s="113"/>
      <c r="G7" s="113"/>
      <c r="H7" s="113"/>
      <c r="I7" s="113"/>
      <c r="J7" s="113"/>
    </row>
    <row r="8" spans="1:10" x14ac:dyDescent="0.15">
      <c r="A8" s="113"/>
      <c r="B8" s="113"/>
      <c r="C8" s="113"/>
      <c r="D8" s="113"/>
      <c r="E8" s="113"/>
      <c r="F8" s="113"/>
      <c r="G8" s="113"/>
      <c r="H8" s="113"/>
      <c r="I8" s="113"/>
      <c r="J8" s="113"/>
    </row>
    <row r="9" spans="1:10" x14ac:dyDescent="0.15">
      <c r="A9" s="113"/>
      <c r="B9" s="113"/>
      <c r="C9" s="113"/>
      <c r="D9" s="113"/>
      <c r="E9" s="113"/>
      <c r="F9" s="113"/>
      <c r="G9" s="113"/>
      <c r="H9" s="113"/>
      <c r="I9" s="113"/>
      <c r="J9" s="113"/>
    </row>
    <row r="10" spans="1:10" x14ac:dyDescent="0.15">
      <c r="A10" s="113"/>
      <c r="B10" s="113"/>
      <c r="C10" s="113"/>
      <c r="D10" s="113"/>
      <c r="E10" s="113"/>
      <c r="F10" s="113"/>
      <c r="G10" s="113"/>
      <c r="H10" s="113"/>
      <c r="I10" s="113"/>
      <c r="J10" s="113"/>
    </row>
    <row r="11" spans="1:10" x14ac:dyDescent="0.15">
      <c r="A11" s="113"/>
      <c r="B11" s="113"/>
      <c r="C11" s="113"/>
      <c r="D11" s="113"/>
      <c r="E11" s="113"/>
      <c r="F11" s="113"/>
      <c r="G11" s="113"/>
      <c r="H11" s="113"/>
      <c r="I11" s="113"/>
      <c r="J11" s="113"/>
    </row>
    <row r="12" spans="1:10" x14ac:dyDescent="0.15">
      <c r="A12" s="113"/>
      <c r="B12" s="113"/>
      <c r="C12" s="113"/>
      <c r="D12" s="113"/>
      <c r="E12" s="113"/>
      <c r="F12" s="113"/>
      <c r="G12" s="113"/>
      <c r="H12" s="113"/>
      <c r="I12" s="113"/>
      <c r="J12" s="113"/>
    </row>
    <row r="13" spans="1:10" x14ac:dyDescent="0.15">
      <c r="A13" s="113"/>
      <c r="B13" s="113"/>
      <c r="C13" s="113"/>
      <c r="D13" s="113"/>
      <c r="E13" s="113"/>
      <c r="F13" s="113"/>
      <c r="G13" s="113"/>
      <c r="H13" s="113"/>
      <c r="I13" s="113"/>
      <c r="J13" s="113"/>
    </row>
    <row r="14" spans="1:10" x14ac:dyDescent="0.15">
      <c r="A14" s="113"/>
      <c r="B14" s="113"/>
      <c r="C14" s="113"/>
      <c r="D14" s="113"/>
      <c r="E14" s="113"/>
      <c r="F14" s="113"/>
      <c r="G14" s="113"/>
      <c r="H14" s="113"/>
      <c r="I14" s="113"/>
      <c r="J14" s="113"/>
    </row>
    <row r="15" spans="1:10" x14ac:dyDescent="0.15">
      <c r="A15" s="113"/>
      <c r="B15" s="113"/>
      <c r="C15" s="113"/>
      <c r="D15" s="113"/>
      <c r="E15" s="113"/>
      <c r="F15" s="113"/>
      <c r="G15" s="113"/>
      <c r="H15" s="113"/>
      <c r="I15" s="113"/>
      <c r="J15" s="113"/>
    </row>
    <row r="17" spans="1:10" x14ac:dyDescent="0.15">
      <c r="A17" t="s">
        <v>1</v>
      </c>
    </row>
    <row r="18" spans="1:10" x14ac:dyDescent="0.15">
      <c r="A18" s="114" t="s">
        <v>73</v>
      </c>
      <c r="B18" s="115"/>
      <c r="C18" s="115"/>
      <c r="D18" s="115"/>
      <c r="E18" s="115"/>
      <c r="F18" s="115"/>
      <c r="G18" s="115"/>
      <c r="H18" s="115"/>
      <c r="I18" s="115"/>
      <c r="J18" s="115"/>
    </row>
    <row r="19" spans="1:10" x14ac:dyDescent="0.15">
      <c r="A19" s="115"/>
      <c r="B19" s="115"/>
      <c r="C19" s="115"/>
      <c r="D19" s="115"/>
      <c r="E19" s="115"/>
      <c r="F19" s="115"/>
      <c r="G19" s="115"/>
      <c r="H19" s="115"/>
      <c r="I19" s="115"/>
      <c r="J19" s="115"/>
    </row>
    <row r="20" spans="1:10" x14ac:dyDescent="0.15">
      <c r="A20" s="115"/>
      <c r="B20" s="115"/>
      <c r="C20" s="115"/>
      <c r="D20" s="115"/>
      <c r="E20" s="115"/>
      <c r="F20" s="115"/>
      <c r="G20" s="115"/>
      <c r="H20" s="115"/>
      <c r="I20" s="115"/>
      <c r="J20" s="115"/>
    </row>
    <row r="21" spans="1:10" x14ac:dyDescent="0.15">
      <c r="A21" s="115"/>
      <c r="B21" s="115"/>
      <c r="C21" s="115"/>
      <c r="D21" s="115"/>
      <c r="E21" s="115"/>
      <c r="F21" s="115"/>
      <c r="G21" s="115"/>
      <c r="H21" s="115"/>
      <c r="I21" s="115"/>
      <c r="J21" s="115"/>
    </row>
    <row r="22" spans="1:10" x14ac:dyDescent="0.15">
      <c r="A22" s="115"/>
      <c r="B22" s="115"/>
      <c r="C22" s="115"/>
      <c r="D22" s="115"/>
      <c r="E22" s="115"/>
      <c r="F22" s="115"/>
      <c r="G22" s="115"/>
      <c r="H22" s="115"/>
      <c r="I22" s="115"/>
      <c r="J22" s="115"/>
    </row>
    <row r="23" spans="1:10" x14ac:dyDescent="0.15">
      <c r="A23" s="115"/>
      <c r="B23" s="115"/>
      <c r="C23" s="115"/>
      <c r="D23" s="115"/>
      <c r="E23" s="115"/>
      <c r="F23" s="115"/>
      <c r="G23" s="115"/>
      <c r="H23" s="115"/>
      <c r="I23" s="115"/>
      <c r="J23" s="115"/>
    </row>
    <row r="24" spans="1:10" x14ac:dyDescent="0.15">
      <c r="A24" s="115"/>
      <c r="B24" s="115"/>
      <c r="C24" s="115"/>
      <c r="D24" s="115"/>
      <c r="E24" s="115"/>
      <c r="F24" s="115"/>
      <c r="G24" s="115"/>
      <c r="H24" s="115"/>
      <c r="I24" s="115"/>
      <c r="J24" s="115"/>
    </row>
    <row r="25" spans="1:10" x14ac:dyDescent="0.15">
      <c r="A25" s="115"/>
      <c r="B25" s="115"/>
      <c r="C25" s="115"/>
      <c r="D25" s="115"/>
      <c r="E25" s="115"/>
      <c r="F25" s="115"/>
      <c r="G25" s="115"/>
      <c r="H25" s="115"/>
      <c r="I25" s="115"/>
      <c r="J25" s="115"/>
    </row>
    <row r="27" spans="1:10" x14ac:dyDescent="0.15">
      <c r="A27" t="s">
        <v>2</v>
      </c>
    </row>
    <row r="28" spans="1:10" x14ac:dyDescent="0.15">
      <c r="A28" s="114"/>
      <c r="B28" s="114"/>
      <c r="C28" s="114"/>
      <c r="D28" s="114"/>
      <c r="E28" s="114"/>
      <c r="F28" s="114"/>
      <c r="G28" s="114"/>
      <c r="H28" s="114"/>
      <c r="I28" s="114"/>
      <c r="J28" s="114"/>
    </row>
    <row r="29" spans="1:10" x14ac:dyDescent="0.15">
      <c r="A29" s="114"/>
      <c r="B29" s="114"/>
      <c r="C29" s="114"/>
      <c r="D29" s="114"/>
      <c r="E29" s="114"/>
      <c r="F29" s="114"/>
      <c r="G29" s="114"/>
      <c r="H29" s="114"/>
      <c r="I29" s="114"/>
      <c r="J29" s="114"/>
    </row>
    <row r="30" spans="1:10" x14ac:dyDescent="0.15">
      <c r="A30" s="114"/>
      <c r="B30" s="114"/>
      <c r="C30" s="114"/>
      <c r="D30" s="114"/>
      <c r="E30" s="114"/>
      <c r="F30" s="114"/>
      <c r="G30" s="114"/>
      <c r="H30" s="114"/>
      <c r="I30" s="114"/>
      <c r="J30" s="114"/>
    </row>
    <row r="31" spans="1:10" x14ac:dyDescent="0.15">
      <c r="A31" s="114"/>
      <c r="B31" s="114"/>
      <c r="C31" s="114"/>
      <c r="D31" s="114"/>
      <c r="E31" s="114"/>
      <c r="F31" s="114"/>
      <c r="G31" s="114"/>
      <c r="H31" s="114"/>
      <c r="I31" s="114"/>
      <c r="J31" s="114"/>
    </row>
    <row r="32" spans="1:10" x14ac:dyDescent="0.15">
      <c r="A32" s="114"/>
      <c r="B32" s="114"/>
      <c r="C32" s="114"/>
      <c r="D32" s="114"/>
      <c r="E32" s="114"/>
      <c r="F32" s="114"/>
      <c r="G32" s="114"/>
      <c r="H32" s="114"/>
      <c r="I32" s="114"/>
      <c r="J32" s="114"/>
    </row>
    <row r="33" spans="1:10" x14ac:dyDescent="0.15">
      <c r="A33" s="114"/>
      <c r="B33" s="114"/>
      <c r="C33" s="114"/>
      <c r="D33" s="114"/>
      <c r="E33" s="114"/>
      <c r="F33" s="114"/>
      <c r="G33" s="114"/>
      <c r="H33" s="114"/>
      <c r="I33" s="114"/>
      <c r="J33" s="114"/>
    </row>
    <row r="34" spans="1:10" x14ac:dyDescent="0.15">
      <c r="A34" s="114"/>
      <c r="B34" s="114"/>
      <c r="C34" s="114"/>
      <c r="D34" s="114"/>
      <c r="E34" s="114"/>
      <c r="F34" s="114"/>
      <c r="G34" s="114"/>
      <c r="H34" s="114"/>
      <c r="I34" s="114"/>
      <c r="J34" s="114"/>
    </row>
    <row r="35" spans="1:10" x14ac:dyDescent="0.15">
      <c r="A35" s="114"/>
      <c r="B35" s="114"/>
      <c r="C35" s="114"/>
      <c r="D35" s="114"/>
      <c r="E35" s="114"/>
      <c r="F35" s="114"/>
      <c r="G35" s="114"/>
      <c r="H35" s="114"/>
      <c r="I35" s="114"/>
      <c r="J35" s="114"/>
    </row>
  </sheetData>
  <mergeCells count="3">
    <mergeCell ref="A2:J15"/>
    <mergeCell ref="A18:J25"/>
    <mergeCell ref="A28:J35"/>
  </mergeCells>
  <phoneticPr fontId="2"/>
  <pageMargins left="0.75" right="0.75" top="1" bottom="1" header="0.51111111111111107" footer="0.51111111111111107"/>
  <pageSetup paperSize="9" firstPageNumber="42949631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I12"/>
  <sheetViews>
    <sheetView zoomScaleSheetLayoutView="100" workbookViewId="0">
      <selection activeCell="G10" sqref="G10"/>
    </sheetView>
  </sheetViews>
  <sheetFormatPr defaultColWidth="8.875" defaultRowHeight="17.25" x14ac:dyDescent="0.15"/>
  <cols>
    <col min="1" max="1" width="3.125" style="26" customWidth="1"/>
    <col min="2" max="2" width="13.25" style="23" customWidth="1"/>
    <col min="3" max="3" width="15.75" style="25" customWidth="1"/>
    <col min="4" max="4" width="13" style="25" customWidth="1"/>
    <col min="5" max="5" width="15.875" style="31" customWidth="1"/>
    <col min="6" max="6" width="15.875" style="25" customWidth="1"/>
    <col min="7" max="7" width="15.875" style="31" customWidth="1"/>
    <col min="8" max="8" width="15.875" style="25" customWidth="1"/>
    <col min="9" max="9" width="15.875" style="31" customWidth="1"/>
    <col min="10" max="16384" width="8.875" style="26"/>
  </cols>
  <sheetData>
    <row r="2" spans="2:9" x14ac:dyDescent="0.15">
      <c r="B2" s="24" t="s">
        <v>39</v>
      </c>
      <c r="C2" s="26"/>
    </row>
    <row r="4" spans="2:9" x14ac:dyDescent="0.15">
      <c r="B4" s="29" t="s">
        <v>42</v>
      </c>
      <c r="C4" s="29" t="s">
        <v>40</v>
      </c>
      <c r="D4" s="29" t="s">
        <v>44</v>
      </c>
      <c r="E4" s="30" t="s">
        <v>41</v>
      </c>
      <c r="F4" s="29" t="s">
        <v>45</v>
      </c>
      <c r="G4" s="30" t="s">
        <v>41</v>
      </c>
      <c r="H4" s="29" t="s">
        <v>46</v>
      </c>
      <c r="I4" s="30" t="s">
        <v>41</v>
      </c>
    </row>
    <row r="5" spans="2:9" x14ac:dyDescent="0.15">
      <c r="B5" s="27" t="s">
        <v>43</v>
      </c>
      <c r="C5" s="116" t="s">
        <v>68</v>
      </c>
      <c r="D5" s="28">
        <v>73</v>
      </c>
      <c r="E5" s="32">
        <v>44090</v>
      </c>
      <c r="F5" s="28">
        <v>52</v>
      </c>
      <c r="G5" s="32">
        <v>44089</v>
      </c>
      <c r="H5" s="28">
        <v>100</v>
      </c>
      <c r="I5" s="32">
        <v>44087</v>
      </c>
    </row>
    <row r="6" spans="2:9" x14ac:dyDescent="0.15">
      <c r="B6" s="27" t="s">
        <v>43</v>
      </c>
      <c r="C6" s="117"/>
      <c r="D6" s="28">
        <v>34</v>
      </c>
      <c r="E6" s="32">
        <v>44096</v>
      </c>
      <c r="F6" s="62"/>
      <c r="G6" s="63"/>
      <c r="H6" s="62"/>
      <c r="I6" s="63"/>
    </row>
    <row r="7" spans="2:9" x14ac:dyDescent="0.15">
      <c r="B7" s="27" t="s">
        <v>43</v>
      </c>
      <c r="C7" s="28" t="s">
        <v>72</v>
      </c>
      <c r="D7" s="28">
        <v>52</v>
      </c>
      <c r="E7" s="32">
        <v>44097</v>
      </c>
      <c r="F7" s="28">
        <v>100</v>
      </c>
      <c r="G7" s="32">
        <v>44105</v>
      </c>
      <c r="H7" s="28">
        <v>100</v>
      </c>
      <c r="I7" s="32">
        <v>44106</v>
      </c>
    </row>
    <row r="8" spans="2:9" x14ac:dyDescent="0.15">
      <c r="B8" s="27" t="s">
        <v>43</v>
      </c>
      <c r="C8" s="28"/>
      <c r="D8" s="28"/>
      <c r="E8" s="33"/>
      <c r="F8" s="28"/>
      <c r="G8" s="33"/>
      <c r="H8" s="28"/>
      <c r="I8" s="33"/>
    </row>
    <row r="9" spans="2:9" x14ac:dyDescent="0.15">
      <c r="B9" s="27" t="s">
        <v>43</v>
      </c>
      <c r="C9" s="28"/>
      <c r="D9" s="28"/>
      <c r="E9" s="33"/>
      <c r="F9" s="28"/>
      <c r="G9" s="33"/>
      <c r="H9" s="28"/>
      <c r="I9" s="33"/>
    </row>
    <row r="10" spans="2:9" x14ac:dyDescent="0.15">
      <c r="B10" s="27" t="s">
        <v>43</v>
      </c>
      <c r="C10" s="28"/>
      <c r="D10" s="28"/>
      <c r="E10" s="33"/>
      <c r="F10" s="28"/>
      <c r="G10" s="33"/>
      <c r="H10" s="28"/>
      <c r="I10" s="33"/>
    </row>
    <row r="11" spans="2:9" x14ac:dyDescent="0.15">
      <c r="B11" s="27" t="s">
        <v>43</v>
      </c>
      <c r="C11" s="28"/>
      <c r="D11" s="28"/>
      <c r="E11" s="33"/>
      <c r="F11" s="28"/>
      <c r="G11" s="33"/>
      <c r="H11" s="28"/>
      <c r="I11" s="33"/>
    </row>
    <row r="12" spans="2:9" x14ac:dyDescent="0.15">
      <c r="B12" s="27" t="s">
        <v>43</v>
      </c>
      <c r="C12" s="28" t="s">
        <v>47</v>
      </c>
      <c r="D12" s="28"/>
      <c r="E12" s="33"/>
      <c r="F12" s="28"/>
      <c r="G12" s="33"/>
      <c r="H12" s="28"/>
      <c r="I12" s="33"/>
    </row>
  </sheetData>
  <mergeCells count="1">
    <mergeCell ref="C5:C6"/>
  </mergeCells>
  <phoneticPr fontId="2"/>
  <pageMargins left="0.75" right="0.75" top="1" bottom="1" header="0.51111111111111107" footer="0.51111111111111107"/>
  <pageSetup paperSize="9" firstPageNumber="4294963191"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10F10-3853-42E8-BD1C-977621BEB93B}">
  <dimension ref="A1:J29"/>
  <sheetViews>
    <sheetView zoomScale="145" zoomScaleNormal="145" zoomScaleSheetLayoutView="100" workbookViewId="0">
      <selection activeCell="A2" sqref="A2:J9"/>
    </sheetView>
  </sheetViews>
  <sheetFormatPr defaultRowHeight="13.5" x14ac:dyDescent="0.15"/>
  <sheetData>
    <row r="1" spans="1:10" x14ac:dyDescent="0.15">
      <c r="A1" t="s">
        <v>0</v>
      </c>
    </row>
    <row r="2" spans="1:10" x14ac:dyDescent="0.15">
      <c r="A2" s="112" t="s">
        <v>48</v>
      </c>
      <c r="B2" s="113"/>
      <c r="C2" s="113"/>
      <c r="D2" s="113"/>
      <c r="E2" s="113"/>
      <c r="F2" s="113"/>
      <c r="G2" s="113"/>
      <c r="H2" s="113"/>
      <c r="I2" s="113"/>
      <c r="J2" s="113"/>
    </row>
    <row r="3" spans="1:10" x14ac:dyDescent="0.15">
      <c r="A3" s="113"/>
      <c r="B3" s="113"/>
      <c r="C3" s="113"/>
      <c r="D3" s="113"/>
      <c r="E3" s="113"/>
      <c r="F3" s="113"/>
      <c r="G3" s="113"/>
      <c r="H3" s="113"/>
      <c r="I3" s="113"/>
      <c r="J3" s="113"/>
    </row>
    <row r="4" spans="1:10" x14ac:dyDescent="0.15">
      <c r="A4" s="113"/>
      <c r="B4" s="113"/>
      <c r="C4" s="113"/>
      <c r="D4" s="113"/>
      <c r="E4" s="113"/>
      <c r="F4" s="113"/>
      <c r="G4" s="113"/>
      <c r="H4" s="113"/>
      <c r="I4" s="113"/>
      <c r="J4" s="113"/>
    </row>
    <row r="5" spans="1:10" x14ac:dyDescent="0.15">
      <c r="A5" s="113"/>
      <c r="B5" s="113"/>
      <c r="C5" s="113"/>
      <c r="D5" s="113"/>
      <c r="E5" s="113"/>
      <c r="F5" s="113"/>
      <c r="G5" s="113"/>
      <c r="H5" s="113"/>
      <c r="I5" s="113"/>
      <c r="J5" s="113"/>
    </row>
    <row r="6" spans="1:10" x14ac:dyDescent="0.15">
      <c r="A6" s="113"/>
      <c r="B6" s="113"/>
      <c r="C6" s="113"/>
      <c r="D6" s="113"/>
      <c r="E6" s="113"/>
      <c r="F6" s="113"/>
      <c r="G6" s="113"/>
      <c r="H6" s="113"/>
      <c r="I6" s="113"/>
      <c r="J6" s="113"/>
    </row>
    <row r="7" spans="1:10" x14ac:dyDescent="0.15">
      <c r="A7" s="113"/>
      <c r="B7" s="113"/>
      <c r="C7" s="113"/>
      <c r="D7" s="113"/>
      <c r="E7" s="113"/>
      <c r="F7" s="113"/>
      <c r="G7" s="113"/>
      <c r="H7" s="113"/>
      <c r="I7" s="113"/>
      <c r="J7" s="113"/>
    </row>
    <row r="8" spans="1:10" x14ac:dyDescent="0.15">
      <c r="A8" s="113"/>
      <c r="B8" s="113"/>
      <c r="C8" s="113"/>
      <c r="D8" s="113"/>
      <c r="E8" s="113"/>
      <c r="F8" s="113"/>
      <c r="G8" s="113"/>
      <c r="H8" s="113"/>
      <c r="I8" s="113"/>
      <c r="J8" s="113"/>
    </row>
    <row r="9" spans="1:10" x14ac:dyDescent="0.15">
      <c r="A9" s="113"/>
      <c r="B9" s="113"/>
      <c r="C9" s="113"/>
      <c r="D9" s="113"/>
      <c r="E9" s="113"/>
      <c r="F9" s="113"/>
      <c r="G9" s="113"/>
      <c r="H9" s="113"/>
      <c r="I9" s="113"/>
      <c r="J9" s="113"/>
    </row>
    <row r="11" spans="1:10" x14ac:dyDescent="0.15">
      <c r="A11" t="s">
        <v>1</v>
      </c>
    </row>
    <row r="12" spans="1:10" x14ac:dyDescent="0.15">
      <c r="A12" s="114" t="s">
        <v>50</v>
      </c>
      <c r="B12" s="115"/>
      <c r="C12" s="115"/>
      <c r="D12" s="115"/>
      <c r="E12" s="115"/>
      <c r="F12" s="115"/>
      <c r="G12" s="115"/>
      <c r="H12" s="115"/>
      <c r="I12" s="115"/>
      <c r="J12" s="115"/>
    </row>
    <row r="13" spans="1:10" x14ac:dyDescent="0.15">
      <c r="A13" s="115"/>
      <c r="B13" s="115"/>
      <c r="C13" s="115"/>
      <c r="D13" s="115"/>
      <c r="E13" s="115"/>
      <c r="F13" s="115"/>
      <c r="G13" s="115"/>
      <c r="H13" s="115"/>
      <c r="I13" s="115"/>
      <c r="J13" s="115"/>
    </row>
    <row r="14" spans="1:10" x14ac:dyDescent="0.15">
      <c r="A14" s="115"/>
      <c r="B14" s="115"/>
      <c r="C14" s="115"/>
      <c r="D14" s="115"/>
      <c r="E14" s="115"/>
      <c r="F14" s="115"/>
      <c r="G14" s="115"/>
      <c r="H14" s="115"/>
      <c r="I14" s="115"/>
      <c r="J14" s="115"/>
    </row>
    <row r="15" spans="1:10" x14ac:dyDescent="0.15">
      <c r="A15" s="115"/>
      <c r="B15" s="115"/>
      <c r="C15" s="115"/>
      <c r="D15" s="115"/>
      <c r="E15" s="115"/>
      <c r="F15" s="115"/>
      <c r="G15" s="115"/>
      <c r="H15" s="115"/>
      <c r="I15" s="115"/>
      <c r="J15" s="115"/>
    </row>
    <row r="16" spans="1:10" x14ac:dyDescent="0.15">
      <c r="A16" s="115"/>
      <c r="B16" s="115"/>
      <c r="C16" s="115"/>
      <c r="D16" s="115"/>
      <c r="E16" s="115"/>
      <c r="F16" s="115"/>
      <c r="G16" s="115"/>
      <c r="H16" s="115"/>
      <c r="I16" s="115"/>
      <c r="J16" s="115"/>
    </row>
    <row r="17" spans="1:10" x14ac:dyDescent="0.15">
      <c r="A17" s="115"/>
      <c r="B17" s="115"/>
      <c r="C17" s="115"/>
      <c r="D17" s="115"/>
      <c r="E17" s="115"/>
      <c r="F17" s="115"/>
      <c r="G17" s="115"/>
      <c r="H17" s="115"/>
      <c r="I17" s="115"/>
      <c r="J17" s="115"/>
    </row>
    <row r="18" spans="1:10" x14ac:dyDescent="0.15">
      <c r="A18" s="115"/>
      <c r="B18" s="115"/>
      <c r="C18" s="115"/>
      <c r="D18" s="115"/>
      <c r="E18" s="115"/>
      <c r="F18" s="115"/>
      <c r="G18" s="115"/>
      <c r="H18" s="115"/>
      <c r="I18" s="115"/>
      <c r="J18" s="115"/>
    </row>
    <row r="19" spans="1:10" x14ac:dyDescent="0.15">
      <c r="A19" s="115"/>
      <c r="B19" s="115"/>
      <c r="C19" s="115"/>
      <c r="D19" s="115"/>
      <c r="E19" s="115"/>
      <c r="F19" s="115"/>
      <c r="G19" s="115"/>
      <c r="H19" s="115"/>
      <c r="I19" s="115"/>
      <c r="J19" s="115"/>
    </row>
    <row r="21" spans="1:10" x14ac:dyDescent="0.15">
      <c r="A21" t="s">
        <v>2</v>
      </c>
    </row>
    <row r="22" spans="1:10" x14ac:dyDescent="0.15">
      <c r="A22" s="114" t="s">
        <v>49</v>
      </c>
      <c r="B22" s="114"/>
      <c r="C22" s="114"/>
      <c r="D22" s="114"/>
      <c r="E22" s="114"/>
      <c r="F22" s="114"/>
      <c r="G22" s="114"/>
      <c r="H22" s="114"/>
      <c r="I22" s="114"/>
      <c r="J22" s="114"/>
    </row>
    <row r="23" spans="1:10" x14ac:dyDescent="0.15">
      <c r="A23" s="114"/>
      <c r="B23" s="114"/>
      <c r="C23" s="114"/>
      <c r="D23" s="114"/>
      <c r="E23" s="114"/>
      <c r="F23" s="114"/>
      <c r="G23" s="114"/>
      <c r="H23" s="114"/>
      <c r="I23" s="114"/>
      <c r="J23" s="114"/>
    </row>
    <row r="24" spans="1:10" x14ac:dyDescent="0.15">
      <c r="A24" s="114"/>
      <c r="B24" s="114"/>
      <c r="C24" s="114"/>
      <c r="D24" s="114"/>
      <c r="E24" s="114"/>
      <c r="F24" s="114"/>
      <c r="G24" s="114"/>
      <c r="H24" s="114"/>
      <c r="I24" s="114"/>
      <c r="J24" s="114"/>
    </row>
    <row r="25" spans="1:10" x14ac:dyDescent="0.15">
      <c r="A25" s="114"/>
      <c r="B25" s="114"/>
      <c r="C25" s="114"/>
      <c r="D25" s="114"/>
      <c r="E25" s="114"/>
      <c r="F25" s="114"/>
      <c r="G25" s="114"/>
      <c r="H25" s="114"/>
      <c r="I25" s="114"/>
      <c r="J25" s="114"/>
    </row>
    <row r="26" spans="1:10" x14ac:dyDescent="0.15">
      <c r="A26" s="114"/>
      <c r="B26" s="114"/>
      <c r="C26" s="114"/>
      <c r="D26" s="114"/>
      <c r="E26" s="114"/>
      <c r="F26" s="114"/>
      <c r="G26" s="114"/>
      <c r="H26" s="114"/>
      <c r="I26" s="114"/>
      <c r="J26" s="114"/>
    </row>
    <row r="27" spans="1:10" x14ac:dyDescent="0.15">
      <c r="A27" s="114"/>
      <c r="B27" s="114"/>
      <c r="C27" s="114"/>
      <c r="D27" s="114"/>
      <c r="E27" s="114"/>
      <c r="F27" s="114"/>
      <c r="G27" s="114"/>
      <c r="H27" s="114"/>
      <c r="I27" s="114"/>
      <c r="J27" s="114"/>
    </row>
    <row r="28" spans="1:10" x14ac:dyDescent="0.15">
      <c r="A28" s="114"/>
      <c r="B28" s="114"/>
      <c r="C28" s="114"/>
      <c r="D28" s="114"/>
      <c r="E28" s="114"/>
      <c r="F28" s="114"/>
      <c r="G28" s="114"/>
      <c r="H28" s="114"/>
      <c r="I28" s="114"/>
      <c r="J28" s="114"/>
    </row>
    <row r="29" spans="1:10" x14ac:dyDescent="0.15">
      <c r="A29" s="114"/>
      <c r="B29" s="114"/>
      <c r="C29" s="114"/>
      <c r="D29" s="114"/>
      <c r="E29" s="114"/>
      <c r="F29" s="114"/>
      <c r="G29" s="114"/>
      <c r="H29" s="114"/>
      <c r="I29" s="114"/>
      <c r="J29" s="114"/>
    </row>
  </sheetData>
  <mergeCells count="3">
    <mergeCell ref="A2:J9"/>
    <mergeCell ref="A12:J19"/>
    <mergeCell ref="A22:J29"/>
  </mergeCells>
  <phoneticPr fontId="2"/>
  <pageMargins left="0.75" right="0.75" top="1" bottom="1" header="0.51111111111111107" footer="0.51111111111111107"/>
  <pageSetup paperSize="9" firstPageNumber="4294963191"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CAC21-22E8-46F8-99AF-B28E2E46E8D2}">
  <dimension ref="B2:AA109"/>
  <sheetViews>
    <sheetView zoomScale="115" zoomScaleNormal="115" workbookViewId="0">
      <pane ySplit="8" topLeftCell="A9" activePane="bottomLeft" state="frozen"/>
      <selection pane="bottomLeft" activeCell="P9" sqref="P9:Q87"/>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90" t="s">
        <v>5</v>
      </c>
      <c r="C2" s="90"/>
      <c r="D2" s="110" t="s">
        <v>69</v>
      </c>
      <c r="E2" s="110"/>
      <c r="F2" s="90" t="s">
        <v>6</v>
      </c>
      <c r="G2" s="90"/>
      <c r="H2" s="106" t="s">
        <v>36</v>
      </c>
      <c r="I2" s="106"/>
      <c r="J2" s="90" t="s">
        <v>7</v>
      </c>
      <c r="K2" s="90"/>
      <c r="L2" s="111">
        <v>100000</v>
      </c>
      <c r="M2" s="110"/>
      <c r="N2" s="90" t="s">
        <v>8</v>
      </c>
      <c r="O2" s="90"/>
      <c r="P2" s="107">
        <f>SUM(L2,D4)</f>
        <v>100000</v>
      </c>
      <c r="Q2" s="106"/>
      <c r="R2" s="1"/>
      <c r="S2" s="1"/>
      <c r="T2" s="1"/>
    </row>
    <row r="3" spans="2:27" ht="57" customHeight="1" x14ac:dyDescent="0.15">
      <c r="B3" s="90" t="s">
        <v>9</v>
      </c>
      <c r="C3" s="90"/>
      <c r="D3" s="108" t="s">
        <v>38</v>
      </c>
      <c r="E3" s="108"/>
      <c r="F3" s="108"/>
      <c r="G3" s="108"/>
      <c r="H3" s="108"/>
      <c r="I3" s="108"/>
      <c r="J3" s="90" t="s">
        <v>10</v>
      </c>
      <c r="K3" s="90"/>
      <c r="L3" s="108" t="s">
        <v>64</v>
      </c>
      <c r="M3" s="109"/>
      <c r="N3" s="109"/>
      <c r="O3" s="109"/>
      <c r="P3" s="109"/>
      <c r="Q3" s="109"/>
      <c r="R3" s="1"/>
      <c r="S3" s="1"/>
    </row>
    <row r="4" spans="2:27" x14ac:dyDescent="0.15">
      <c r="B4" s="90" t="s">
        <v>11</v>
      </c>
      <c r="C4" s="90"/>
      <c r="D4" s="104">
        <f>SUM($R$9:$S$993)</f>
        <v>0</v>
      </c>
      <c r="E4" s="104"/>
      <c r="F4" s="90" t="s">
        <v>12</v>
      </c>
      <c r="G4" s="90"/>
      <c r="H4" s="105">
        <f>SUM($T$9:$U$108)</f>
        <v>0</v>
      </c>
      <c r="I4" s="106"/>
      <c r="J4" s="87" t="s">
        <v>67</v>
      </c>
      <c r="K4" s="87"/>
      <c r="L4" s="107" t="e">
        <f>Z8/AA8</f>
        <v>#DIV/0!</v>
      </c>
      <c r="M4" s="107"/>
      <c r="N4" s="87" t="s">
        <v>62</v>
      </c>
      <c r="O4" s="87"/>
      <c r="P4" s="88">
        <f>MAX(Y:Y)</f>
        <v>0</v>
      </c>
      <c r="Q4" s="88"/>
      <c r="R4" s="1"/>
      <c r="S4" s="1"/>
      <c r="T4" s="1"/>
    </row>
    <row r="5" spans="2:27" x14ac:dyDescent="0.15">
      <c r="B5" s="51" t="s">
        <v>15</v>
      </c>
      <c r="C5" s="49">
        <f>COUNTIF($R$9:$R$990,"&gt;0")</f>
        <v>0</v>
      </c>
      <c r="D5" s="48" t="s">
        <v>16</v>
      </c>
      <c r="E5" s="15">
        <f>COUNTIF($R$9:$R$990,"&lt;0")</f>
        <v>0</v>
      </c>
      <c r="F5" s="48" t="s">
        <v>17</v>
      </c>
      <c r="G5" s="49">
        <f>COUNTIF($R$9:$R$990,"=0")</f>
        <v>0</v>
      </c>
      <c r="H5" s="48" t="s">
        <v>18</v>
      </c>
      <c r="I5" s="50" t="e">
        <f>C5/SUM(C5,E5,G5)</f>
        <v>#DIV/0!</v>
      </c>
      <c r="J5" s="89" t="s">
        <v>19</v>
      </c>
      <c r="K5" s="90"/>
      <c r="L5" s="91">
        <f>MAX(V9:V993)</f>
        <v>0</v>
      </c>
      <c r="M5" s="92"/>
      <c r="N5" s="17" t="s">
        <v>20</v>
      </c>
      <c r="O5" s="9"/>
      <c r="P5" s="91">
        <f>MAX(W9:W993)</f>
        <v>0</v>
      </c>
      <c r="Q5" s="92"/>
      <c r="R5" s="1"/>
      <c r="S5" s="1"/>
      <c r="T5" s="1"/>
    </row>
    <row r="6" spans="2:27" x14ac:dyDescent="0.15">
      <c r="B6" s="11"/>
      <c r="C6" s="13"/>
      <c r="D6" s="14"/>
      <c r="E6" s="10"/>
      <c r="F6" s="11"/>
      <c r="G6" s="10"/>
      <c r="H6" s="11"/>
      <c r="I6" s="16"/>
      <c r="J6" s="11"/>
      <c r="K6" s="11"/>
      <c r="L6" s="10"/>
      <c r="M6" s="37" t="s">
        <v>66</v>
      </c>
      <c r="N6" s="12"/>
      <c r="O6" s="12"/>
      <c r="P6" s="10"/>
      <c r="Q6" s="52"/>
      <c r="R6" s="1"/>
      <c r="S6" s="1"/>
      <c r="T6" s="1"/>
    </row>
    <row r="7" spans="2:27" x14ac:dyDescent="0.15">
      <c r="B7" s="93" t="s">
        <v>21</v>
      </c>
      <c r="C7" s="95" t="s">
        <v>22</v>
      </c>
      <c r="D7" s="96"/>
      <c r="E7" s="99" t="s">
        <v>23</v>
      </c>
      <c r="F7" s="100"/>
      <c r="G7" s="100"/>
      <c r="H7" s="100"/>
      <c r="I7" s="83"/>
      <c r="J7" s="101" t="s">
        <v>70</v>
      </c>
      <c r="K7" s="102"/>
      <c r="L7" s="85"/>
      <c r="M7" s="103" t="s">
        <v>25</v>
      </c>
      <c r="N7" s="78" t="s">
        <v>26</v>
      </c>
      <c r="O7" s="79"/>
      <c r="P7" s="79"/>
      <c r="Q7" s="80"/>
      <c r="R7" s="81" t="s">
        <v>27</v>
      </c>
      <c r="S7" s="81"/>
      <c r="T7" s="81"/>
      <c r="U7" s="81"/>
    </row>
    <row r="8" spans="2:27" x14ac:dyDescent="0.15">
      <c r="B8" s="94"/>
      <c r="C8" s="97"/>
      <c r="D8" s="98"/>
      <c r="E8" s="18" t="s">
        <v>28</v>
      </c>
      <c r="F8" s="18" t="s">
        <v>29</v>
      </c>
      <c r="G8" s="18" t="s">
        <v>30</v>
      </c>
      <c r="H8" s="82" t="s">
        <v>31</v>
      </c>
      <c r="I8" s="83"/>
      <c r="J8" s="4" t="s">
        <v>32</v>
      </c>
      <c r="K8" s="84" t="s">
        <v>33</v>
      </c>
      <c r="L8" s="85"/>
      <c r="M8" s="103"/>
      <c r="N8" s="5" t="s">
        <v>28</v>
      </c>
      <c r="O8" s="5" t="s">
        <v>29</v>
      </c>
      <c r="P8" s="86" t="s">
        <v>31</v>
      </c>
      <c r="Q8" s="80"/>
      <c r="R8" s="81" t="s">
        <v>34</v>
      </c>
      <c r="S8" s="81"/>
      <c r="T8" s="81" t="s">
        <v>32</v>
      </c>
      <c r="U8" s="81"/>
      <c r="Y8" t="s">
        <v>61</v>
      </c>
      <c r="Z8">
        <f>SUM(Z9:Z108)</f>
        <v>0</v>
      </c>
      <c r="AA8">
        <f>SUM(AA9:AA108)</f>
        <v>0</v>
      </c>
    </row>
    <row r="9" spans="2:27" x14ac:dyDescent="0.15">
      <c r="B9" s="53">
        <v>1</v>
      </c>
      <c r="C9" s="74">
        <f>L2</f>
        <v>100000</v>
      </c>
      <c r="D9" s="74"/>
      <c r="E9" s="53"/>
      <c r="F9" s="8"/>
      <c r="G9" s="53" t="s">
        <v>3</v>
      </c>
      <c r="H9" s="75"/>
      <c r="I9" s="75"/>
      <c r="J9" s="53"/>
      <c r="K9" s="74" t="str">
        <f>IF(J9="","",C9*0.01)</f>
        <v/>
      </c>
      <c r="L9" s="74"/>
      <c r="M9" s="6" t="str">
        <f>IF(J9="","",(K9/J9)/LOOKUP(RIGHT($D$2,3),定数!$A$6:$A$13,定数!$B$6:$B$13))</f>
        <v/>
      </c>
      <c r="N9" s="53"/>
      <c r="O9" s="8"/>
      <c r="P9" s="75"/>
      <c r="Q9" s="75"/>
      <c r="R9" s="76" t="str">
        <f>IF(P9="","",T9*M9*LOOKUP(RIGHT($D$2,3),定数!$A$6:$A$13,定数!$B$6:$B$13))</f>
        <v/>
      </c>
      <c r="S9" s="76"/>
      <c r="T9" s="77" t="str">
        <f>IF(P9="","",IF(G9="買",(P9-H9),(H9-P9))*IF(RIGHT($D$2,3)="JPY",100,10000))</f>
        <v/>
      </c>
      <c r="U9" s="77"/>
      <c r="V9" s="1" t="str">
        <f>IF(T9&lt;&gt;"",IF(T9&gt;0,1+V8,0),"")</f>
        <v/>
      </c>
      <c r="W9" t="str">
        <f>IF(T9&lt;&gt;"",IF(T9&lt;0,1+W8,0),"")</f>
        <v/>
      </c>
      <c r="Z9" t="str">
        <f>IF(R9&gt;0,R9,"")</f>
        <v/>
      </c>
      <c r="AA9" t="str">
        <f>IF(R9&lt;0,R9,"")</f>
        <v/>
      </c>
    </row>
    <row r="10" spans="2:27" x14ac:dyDescent="0.15">
      <c r="B10" s="53">
        <v>2</v>
      </c>
      <c r="C10" s="74" t="str">
        <f t="shared" ref="C10:C73" si="0">IF(R9="","",C9+R9)</f>
        <v/>
      </c>
      <c r="D10" s="74"/>
      <c r="E10" s="53"/>
      <c r="F10" s="8"/>
      <c r="G10" s="53" t="s">
        <v>4</v>
      </c>
      <c r="H10" s="75"/>
      <c r="I10" s="75"/>
      <c r="J10" s="53"/>
      <c r="K10" s="74" t="str">
        <f t="shared" ref="K10:K73" si="1">IF(J10="","",C10*0.01)</f>
        <v/>
      </c>
      <c r="L10" s="74"/>
      <c r="M10" s="6" t="str">
        <f>IF(J10="","",(K10/J10)/LOOKUP(RIGHT($D$2,3),定数!$A$6:$A$13,定数!$B$6:$B$13))</f>
        <v/>
      </c>
      <c r="N10" s="53"/>
      <c r="O10" s="8"/>
      <c r="P10" s="75"/>
      <c r="Q10" s="75"/>
      <c r="R10" s="76" t="str">
        <f>IF(P10="","",T10*M10*LOOKUP(RIGHT($D$2,3),定数!$A$6:$A$13,定数!$B$6:$B$13))</f>
        <v/>
      </c>
      <c r="S10" s="76"/>
      <c r="T10" s="77" t="str">
        <f>IF(P10="","",IF(G10="買",(P10-H10),(H10-P10))*IF(RIGHT($D$2,3)="JPY",100,10000))</f>
        <v/>
      </c>
      <c r="U10" s="77"/>
      <c r="V10" s="22" t="str">
        <f t="shared" ref="V10:V22" si="2">IF(T10&lt;&gt;"",IF(T10&gt;0,1+V9,0),"")</f>
        <v/>
      </c>
      <c r="W10" t="str">
        <f t="shared" ref="W10:W73" si="3">IF(T10&lt;&gt;"",IF(T10&lt;0,1+W9,0),"")</f>
        <v/>
      </c>
      <c r="X10" s="35" t="str">
        <f>IF(C10&lt;&gt;"",MAX(C10,C9),"")</f>
        <v/>
      </c>
      <c r="Z10" t="str">
        <f t="shared" ref="Z10:Z73" si="4">IF(R10&gt;0,R10,"")</f>
        <v/>
      </c>
      <c r="AA10" t="str">
        <f t="shared" ref="AA10:AA73" si="5">IF(R10&lt;0,R10,"")</f>
        <v/>
      </c>
    </row>
    <row r="11" spans="2:27" x14ac:dyDescent="0.15">
      <c r="B11" s="53">
        <v>3</v>
      </c>
      <c r="C11" s="74" t="str">
        <f t="shared" si="0"/>
        <v/>
      </c>
      <c r="D11" s="74"/>
      <c r="E11" s="53"/>
      <c r="F11" s="8"/>
      <c r="G11" s="53" t="s">
        <v>4</v>
      </c>
      <c r="H11" s="75"/>
      <c r="I11" s="75"/>
      <c r="J11" s="53"/>
      <c r="K11" s="74" t="str">
        <f t="shared" si="1"/>
        <v/>
      </c>
      <c r="L11" s="74"/>
      <c r="M11" s="6" t="str">
        <f>IF(J11="","",(K11/J11)/LOOKUP(RIGHT($D$2,3),定数!$A$6:$A$13,定数!$B$6:$B$13))</f>
        <v/>
      </c>
      <c r="N11" s="53"/>
      <c r="O11" s="8"/>
      <c r="P11" s="75"/>
      <c r="Q11" s="75"/>
      <c r="R11" s="76" t="str">
        <f>IF(P11="","",T11*M11*LOOKUP(RIGHT($D$2,3),定数!$A$6:$A$13,定数!$B$6:$B$13))</f>
        <v/>
      </c>
      <c r="S11" s="76"/>
      <c r="T11" s="77" t="str">
        <f>IF(P11="","",IF(G11="買",(P11-H11),(H11-P11))*IF(RIGHT($D$2,3)="JPY",100,10000))</f>
        <v/>
      </c>
      <c r="U11" s="77"/>
      <c r="V11" s="22" t="str">
        <f t="shared" si="2"/>
        <v/>
      </c>
      <c r="W11" t="str">
        <f t="shared" si="3"/>
        <v/>
      </c>
      <c r="X11" s="35" t="str">
        <f>IF(C11&lt;&gt;"",MAX(X10,C11),"")</f>
        <v/>
      </c>
      <c r="Y11" s="36" t="str">
        <f>IF(X11&lt;&gt;"",1-(C11/X11),"")</f>
        <v/>
      </c>
      <c r="Z11" t="str">
        <f t="shared" si="4"/>
        <v/>
      </c>
      <c r="AA11" t="str">
        <f t="shared" si="5"/>
        <v/>
      </c>
    </row>
    <row r="12" spans="2:27" x14ac:dyDescent="0.15">
      <c r="B12" s="53">
        <v>4</v>
      </c>
      <c r="C12" s="74" t="str">
        <f t="shared" si="0"/>
        <v/>
      </c>
      <c r="D12" s="74"/>
      <c r="E12" s="53"/>
      <c r="F12" s="8"/>
      <c r="G12" s="53" t="s">
        <v>3</v>
      </c>
      <c r="H12" s="75"/>
      <c r="I12" s="75"/>
      <c r="J12" s="53"/>
      <c r="K12" s="74" t="str">
        <f t="shared" si="1"/>
        <v/>
      </c>
      <c r="L12" s="74"/>
      <c r="M12" s="6" t="str">
        <f>IF(J12="","",(K12/J12)/LOOKUP(RIGHT($D$2,3),定数!$A$6:$A$13,定数!$B$6:$B$13))</f>
        <v/>
      </c>
      <c r="N12" s="53"/>
      <c r="O12" s="8"/>
      <c r="P12" s="75"/>
      <c r="Q12" s="75"/>
      <c r="R12" s="76" t="str">
        <f>IF(P12="","",T12*M12*LOOKUP(RIGHT($D$2,3),定数!$A$6:$A$13,定数!$B$6:$B$13))</f>
        <v/>
      </c>
      <c r="S12" s="76"/>
      <c r="T12" s="77" t="str">
        <f t="shared" ref="T12:T75" si="6">IF(P12="","",IF(G12="買",(P12-H12),(H12-P12))*IF(RIGHT($D$2,3)="JPY",100,10000))</f>
        <v/>
      </c>
      <c r="U12" s="77"/>
      <c r="V12" s="22" t="str">
        <f t="shared" si="2"/>
        <v/>
      </c>
      <c r="W12" t="str">
        <f t="shared" si="3"/>
        <v/>
      </c>
      <c r="X12" s="35" t="str">
        <f t="shared" ref="X12:X75" si="7">IF(C12&lt;&gt;"",MAX(X11,C12),"")</f>
        <v/>
      </c>
      <c r="Y12" s="36" t="str">
        <f t="shared" ref="Y12:Y75" si="8">IF(X12&lt;&gt;"",1-(C12/X12),"")</f>
        <v/>
      </c>
      <c r="Z12" t="str">
        <f t="shared" si="4"/>
        <v/>
      </c>
      <c r="AA12" t="str">
        <f t="shared" si="5"/>
        <v/>
      </c>
    </row>
    <row r="13" spans="2:27" x14ac:dyDescent="0.15">
      <c r="B13" s="53">
        <v>5</v>
      </c>
      <c r="C13" s="74" t="str">
        <f t="shared" si="0"/>
        <v/>
      </c>
      <c r="D13" s="74"/>
      <c r="E13" s="53"/>
      <c r="F13" s="8"/>
      <c r="G13" s="53" t="s">
        <v>3</v>
      </c>
      <c r="H13" s="75"/>
      <c r="I13" s="75"/>
      <c r="J13" s="53"/>
      <c r="K13" s="74" t="str">
        <f t="shared" si="1"/>
        <v/>
      </c>
      <c r="L13" s="74"/>
      <c r="M13" s="6" t="str">
        <f>IF(J13="","",(K13/J13)/LOOKUP(RIGHT($D$2,3),定数!$A$6:$A$13,定数!$B$6:$B$13))</f>
        <v/>
      </c>
      <c r="N13" s="53"/>
      <c r="O13" s="8"/>
      <c r="P13" s="75"/>
      <c r="Q13" s="75"/>
      <c r="R13" s="76" t="str">
        <f>IF(P13="","",T13*M13*LOOKUP(RIGHT($D$2,3),定数!$A$6:$A$13,定数!$B$6:$B$13))</f>
        <v/>
      </c>
      <c r="S13" s="76"/>
      <c r="T13" s="77" t="str">
        <f t="shared" si="6"/>
        <v/>
      </c>
      <c r="U13" s="77"/>
      <c r="V13" s="22" t="str">
        <f t="shared" si="2"/>
        <v/>
      </c>
      <c r="W13" t="str">
        <f t="shared" si="3"/>
        <v/>
      </c>
      <c r="X13" s="35" t="str">
        <f t="shared" si="7"/>
        <v/>
      </c>
      <c r="Y13" s="36" t="str">
        <f t="shared" si="8"/>
        <v/>
      </c>
      <c r="Z13" t="str">
        <f t="shared" si="4"/>
        <v/>
      </c>
      <c r="AA13" t="str">
        <f t="shared" si="5"/>
        <v/>
      </c>
    </row>
    <row r="14" spans="2:27" x14ac:dyDescent="0.15">
      <c r="B14" s="53">
        <v>6</v>
      </c>
      <c r="C14" s="74" t="str">
        <f t="shared" si="0"/>
        <v/>
      </c>
      <c r="D14" s="74"/>
      <c r="E14" s="53"/>
      <c r="F14" s="8"/>
      <c r="G14" s="53" t="s">
        <v>4</v>
      </c>
      <c r="H14" s="75"/>
      <c r="I14" s="75"/>
      <c r="J14" s="53"/>
      <c r="K14" s="74" t="str">
        <f t="shared" si="1"/>
        <v/>
      </c>
      <c r="L14" s="74"/>
      <c r="M14" s="6" t="str">
        <f>IF(J14="","",(K14/J14)/LOOKUP(RIGHT($D$2,3),定数!$A$6:$A$13,定数!$B$6:$B$13))</f>
        <v/>
      </c>
      <c r="N14" s="53"/>
      <c r="O14" s="8"/>
      <c r="P14" s="75"/>
      <c r="Q14" s="75"/>
      <c r="R14" s="76" t="str">
        <f>IF(P14="","",T14*M14*LOOKUP(RIGHT($D$2,3),定数!$A$6:$A$13,定数!$B$6:$B$13))</f>
        <v/>
      </c>
      <c r="S14" s="76"/>
      <c r="T14" s="77" t="str">
        <f t="shared" si="6"/>
        <v/>
      </c>
      <c r="U14" s="77"/>
      <c r="V14" s="22" t="str">
        <f t="shared" si="2"/>
        <v/>
      </c>
      <c r="W14" t="str">
        <f t="shared" si="3"/>
        <v/>
      </c>
      <c r="X14" s="35" t="str">
        <f t="shared" si="7"/>
        <v/>
      </c>
      <c r="Y14" s="36" t="str">
        <f t="shared" si="8"/>
        <v/>
      </c>
      <c r="Z14" t="str">
        <f t="shared" si="4"/>
        <v/>
      </c>
      <c r="AA14" t="str">
        <f t="shared" si="5"/>
        <v/>
      </c>
    </row>
    <row r="15" spans="2:27" x14ac:dyDescent="0.15">
      <c r="B15" s="53">
        <v>7</v>
      </c>
      <c r="C15" s="74" t="str">
        <f t="shared" si="0"/>
        <v/>
      </c>
      <c r="D15" s="74"/>
      <c r="E15" s="53"/>
      <c r="F15" s="8"/>
      <c r="G15" s="53" t="s">
        <v>4</v>
      </c>
      <c r="H15" s="75"/>
      <c r="I15" s="75"/>
      <c r="J15" s="53"/>
      <c r="K15" s="74" t="str">
        <f t="shared" si="1"/>
        <v/>
      </c>
      <c r="L15" s="74"/>
      <c r="M15" s="6" t="str">
        <f>IF(J15="","",(K15/J15)/LOOKUP(RIGHT($D$2,3),定数!$A$6:$A$13,定数!$B$6:$B$13))</f>
        <v/>
      </c>
      <c r="N15" s="53"/>
      <c r="O15" s="8"/>
      <c r="P15" s="75"/>
      <c r="Q15" s="75"/>
      <c r="R15" s="76" t="str">
        <f>IF(P15="","",T15*M15*LOOKUP(RIGHT($D$2,3),定数!$A$6:$A$13,定数!$B$6:$B$13))</f>
        <v/>
      </c>
      <c r="S15" s="76"/>
      <c r="T15" s="77" t="str">
        <f t="shared" si="6"/>
        <v/>
      </c>
      <c r="U15" s="77"/>
      <c r="V15" s="22" t="str">
        <f t="shared" si="2"/>
        <v/>
      </c>
      <c r="W15" t="str">
        <f t="shared" si="3"/>
        <v/>
      </c>
      <c r="X15" s="35" t="str">
        <f t="shared" si="7"/>
        <v/>
      </c>
      <c r="Y15" s="36" t="str">
        <f t="shared" si="8"/>
        <v/>
      </c>
      <c r="Z15" t="str">
        <f t="shared" si="4"/>
        <v/>
      </c>
      <c r="AA15" t="str">
        <f t="shared" si="5"/>
        <v/>
      </c>
    </row>
    <row r="16" spans="2:27" x14ac:dyDescent="0.15">
      <c r="B16" s="53">
        <v>8</v>
      </c>
      <c r="C16" s="74" t="str">
        <f t="shared" si="0"/>
        <v/>
      </c>
      <c r="D16" s="74"/>
      <c r="E16" s="53"/>
      <c r="F16" s="8"/>
      <c r="G16" s="53" t="s">
        <v>4</v>
      </c>
      <c r="H16" s="75"/>
      <c r="I16" s="75"/>
      <c r="J16" s="53"/>
      <c r="K16" s="74" t="str">
        <f t="shared" si="1"/>
        <v/>
      </c>
      <c r="L16" s="74"/>
      <c r="M16" s="6" t="str">
        <f>IF(J16="","",(K16/J16)/LOOKUP(RIGHT($D$2,3),定数!$A$6:$A$13,定数!$B$6:$B$13))</f>
        <v/>
      </c>
      <c r="N16" s="53"/>
      <c r="O16" s="8"/>
      <c r="P16" s="75"/>
      <c r="Q16" s="75"/>
      <c r="R16" s="76" t="str">
        <f>IF(P16="","",T16*M16*LOOKUP(RIGHT($D$2,3),定数!$A$6:$A$13,定数!$B$6:$B$13))</f>
        <v/>
      </c>
      <c r="S16" s="76"/>
      <c r="T16" s="77" t="str">
        <f t="shared" si="6"/>
        <v/>
      </c>
      <c r="U16" s="77"/>
      <c r="V16" s="22" t="str">
        <f t="shared" si="2"/>
        <v/>
      </c>
      <c r="W16" t="str">
        <f t="shared" si="3"/>
        <v/>
      </c>
      <c r="X16" s="35" t="str">
        <f t="shared" si="7"/>
        <v/>
      </c>
      <c r="Y16" s="36" t="str">
        <f t="shared" si="8"/>
        <v/>
      </c>
      <c r="Z16" t="str">
        <f t="shared" si="4"/>
        <v/>
      </c>
      <c r="AA16" t="str">
        <f t="shared" si="5"/>
        <v/>
      </c>
    </row>
    <row r="17" spans="2:27" x14ac:dyDescent="0.15">
      <c r="B17" s="53">
        <v>9</v>
      </c>
      <c r="C17" s="74" t="str">
        <f t="shared" si="0"/>
        <v/>
      </c>
      <c r="D17" s="74"/>
      <c r="E17" s="53"/>
      <c r="F17" s="8"/>
      <c r="G17" s="53" t="s">
        <v>4</v>
      </c>
      <c r="H17" s="75"/>
      <c r="I17" s="75"/>
      <c r="J17" s="53"/>
      <c r="K17" s="74" t="str">
        <f t="shared" si="1"/>
        <v/>
      </c>
      <c r="L17" s="74"/>
      <c r="M17" s="6" t="str">
        <f>IF(J17="","",(K17/J17)/LOOKUP(RIGHT($D$2,3),定数!$A$6:$A$13,定数!$B$6:$B$13))</f>
        <v/>
      </c>
      <c r="N17" s="53"/>
      <c r="O17" s="8"/>
      <c r="P17" s="75"/>
      <c r="Q17" s="75"/>
      <c r="R17" s="76" t="str">
        <f>IF(P17="","",T17*M17*LOOKUP(RIGHT($D$2,3),定数!$A$6:$A$13,定数!$B$6:$B$13))</f>
        <v/>
      </c>
      <c r="S17" s="76"/>
      <c r="T17" s="77" t="str">
        <f t="shared" si="6"/>
        <v/>
      </c>
      <c r="U17" s="77"/>
      <c r="V17" s="22" t="str">
        <f t="shared" si="2"/>
        <v/>
      </c>
      <c r="W17" t="str">
        <f t="shared" si="3"/>
        <v/>
      </c>
      <c r="X17" s="35" t="str">
        <f t="shared" si="7"/>
        <v/>
      </c>
      <c r="Y17" s="36" t="str">
        <f t="shared" si="8"/>
        <v/>
      </c>
      <c r="Z17" t="str">
        <f t="shared" si="4"/>
        <v/>
      </c>
      <c r="AA17" t="str">
        <f t="shared" si="5"/>
        <v/>
      </c>
    </row>
    <row r="18" spans="2:27" x14ac:dyDescent="0.15">
      <c r="B18" s="53">
        <v>10</v>
      </c>
      <c r="C18" s="74" t="str">
        <f t="shared" si="0"/>
        <v/>
      </c>
      <c r="D18" s="74"/>
      <c r="E18" s="53"/>
      <c r="F18" s="8"/>
      <c r="G18" s="53" t="s">
        <v>4</v>
      </c>
      <c r="H18" s="75"/>
      <c r="I18" s="75"/>
      <c r="J18" s="53"/>
      <c r="K18" s="74" t="str">
        <f t="shared" si="1"/>
        <v/>
      </c>
      <c r="L18" s="74"/>
      <c r="M18" s="6" t="str">
        <f>IF(J18="","",(K18/J18)/LOOKUP(RIGHT($D$2,3),定数!$A$6:$A$13,定数!$B$6:$B$13))</f>
        <v/>
      </c>
      <c r="N18" s="53"/>
      <c r="O18" s="8"/>
      <c r="P18" s="75"/>
      <c r="Q18" s="75"/>
      <c r="R18" s="76" t="str">
        <f>IF(P18="","",T18*M18*LOOKUP(RIGHT($D$2,3),定数!$A$6:$A$13,定数!$B$6:$B$13))</f>
        <v/>
      </c>
      <c r="S18" s="76"/>
      <c r="T18" s="77" t="str">
        <f t="shared" si="6"/>
        <v/>
      </c>
      <c r="U18" s="77"/>
      <c r="V18" s="22" t="str">
        <f t="shared" si="2"/>
        <v/>
      </c>
      <c r="W18" t="str">
        <f t="shared" si="3"/>
        <v/>
      </c>
      <c r="X18" s="35" t="str">
        <f t="shared" si="7"/>
        <v/>
      </c>
      <c r="Y18" s="36" t="str">
        <f t="shared" si="8"/>
        <v/>
      </c>
      <c r="Z18" t="str">
        <f t="shared" si="4"/>
        <v/>
      </c>
      <c r="AA18" t="str">
        <f t="shared" si="5"/>
        <v/>
      </c>
    </row>
    <row r="19" spans="2:27" x14ac:dyDescent="0.15">
      <c r="B19" s="53">
        <v>11</v>
      </c>
      <c r="C19" s="74" t="str">
        <f t="shared" si="0"/>
        <v/>
      </c>
      <c r="D19" s="74"/>
      <c r="E19" s="53"/>
      <c r="F19" s="8"/>
      <c r="G19" s="53" t="s">
        <v>3</v>
      </c>
      <c r="H19" s="75"/>
      <c r="I19" s="75"/>
      <c r="J19" s="53"/>
      <c r="K19" s="74" t="str">
        <f t="shared" si="1"/>
        <v/>
      </c>
      <c r="L19" s="74"/>
      <c r="M19" s="6" t="str">
        <f>IF(J19="","",(K19/J19)/LOOKUP(RIGHT($D$2,3),定数!$A$6:$A$13,定数!$B$6:$B$13))</f>
        <v/>
      </c>
      <c r="N19" s="53"/>
      <c r="O19" s="8"/>
      <c r="P19" s="75"/>
      <c r="Q19" s="75"/>
      <c r="R19" s="76" t="str">
        <f>IF(P19="","",T19*M19*LOOKUP(RIGHT($D$2,3),定数!$A$6:$A$13,定数!$B$6:$B$13))</f>
        <v/>
      </c>
      <c r="S19" s="76"/>
      <c r="T19" s="77" t="str">
        <f t="shared" si="6"/>
        <v/>
      </c>
      <c r="U19" s="77"/>
      <c r="V19" s="22" t="str">
        <f t="shared" si="2"/>
        <v/>
      </c>
      <c r="W19" t="str">
        <f t="shared" si="3"/>
        <v/>
      </c>
      <c r="X19" s="35" t="str">
        <f t="shared" si="7"/>
        <v/>
      </c>
      <c r="Y19" s="36" t="str">
        <f t="shared" si="8"/>
        <v/>
      </c>
      <c r="Z19" t="str">
        <f t="shared" si="4"/>
        <v/>
      </c>
      <c r="AA19" t="str">
        <f t="shared" si="5"/>
        <v/>
      </c>
    </row>
    <row r="20" spans="2:27" x14ac:dyDescent="0.15">
      <c r="B20" s="53">
        <v>12</v>
      </c>
      <c r="C20" s="74" t="str">
        <f t="shared" si="0"/>
        <v/>
      </c>
      <c r="D20" s="74"/>
      <c r="E20" s="53"/>
      <c r="F20" s="8"/>
      <c r="G20" s="53" t="s">
        <v>4</v>
      </c>
      <c r="H20" s="75"/>
      <c r="I20" s="75"/>
      <c r="J20" s="53"/>
      <c r="K20" s="74" t="str">
        <f t="shared" si="1"/>
        <v/>
      </c>
      <c r="L20" s="74"/>
      <c r="M20" s="6" t="str">
        <f>IF(J20="","",(K20/J20)/LOOKUP(RIGHT($D$2,3),定数!$A$6:$A$13,定数!$B$6:$B$13))</f>
        <v/>
      </c>
      <c r="N20" s="53"/>
      <c r="O20" s="8"/>
      <c r="P20" s="75"/>
      <c r="Q20" s="75"/>
      <c r="R20" s="76" t="str">
        <f>IF(P20="","",T20*M20*LOOKUP(RIGHT($D$2,3),定数!$A$6:$A$13,定数!$B$6:$B$13))</f>
        <v/>
      </c>
      <c r="S20" s="76"/>
      <c r="T20" s="77" t="str">
        <f t="shared" si="6"/>
        <v/>
      </c>
      <c r="U20" s="77"/>
      <c r="V20" s="22" t="str">
        <f t="shared" si="2"/>
        <v/>
      </c>
      <c r="W20" t="str">
        <f t="shared" si="3"/>
        <v/>
      </c>
      <c r="X20" s="35" t="str">
        <f t="shared" si="7"/>
        <v/>
      </c>
      <c r="Y20" s="36" t="str">
        <f t="shared" si="8"/>
        <v/>
      </c>
      <c r="Z20" t="str">
        <f t="shared" si="4"/>
        <v/>
      </c>
      <c r="AA20" t="str">
        <f t="shared" si="5"/>
        <v/>
      </c>
    </row>
    <row r="21" spans="2:27" x14ac:dyDescent="0.15">
      <c r="B21" s="53">
        <v>13</v>
      </c>
      <c r="C21" s="74" t="str">
        <f t="shared" si="0"/>
        <v/>
      </c>
      <c r="D21" s="74"/>
      <c r="E21" s="53"/>
      <c r="F21" s="8"/>
      <c r="G21" s="53" t="s">
        <v>3</v>
      </c>
      <c r="H21" s="75"/>
      <c r="I21" s="75"/>
      <c r="J21" s="53"/>
      <c r="K21" s="74" t="str">
        <f t="shared" si="1"/>
        <v/>
      </c>
      <c r="L21" s="74"/>
      <c r="M21" s="6" t="str">
        <f>IF(J21="","",(K21/J21)/LOOKUP(RIGHT($D$2,3),定数!$A$6:$A$13,定数!$B$6:$B$13))</f>
        <v/>
      </c>
      <c r="N21" s="53"/>
      <c r="O21" s="8"/>
      <c r="P21" s="75"/>
      <c r="Q21" s="75"/>
      <c r="R21" s="76" t="str">
        <f>IF(P21="","",T21*M21*LOOKUP(RIGHT($D$2,3),定数!$A$6:$A$13,定数!$B$6:$B$13))</f>
        <v/>
      </c>
      <c r="S21" s="76"/>
      <c r="T21" s="77" t="str">
        <f t="shared" si="6"/>
        <v/>
      </c>
      <c r="U21" s="77"/>
      <c r="V21" s="22" t="str">
        <f t="shared" si="2"/>
        <v/>
      </c>
      <c r="W21" t="str">
        <f t="shared" si="3"/>
        <v/>
      </c>
      <c r="X21" s="35" t="str">
        <f t="shared" si="7"/>
        <v/>
      </c>
      <c r="Y21" s="36" t="str">
        <f t="shared" si="8"/>
        <v/>
      </c>
      <c r="Z21" t="str">
        <f t="shared" si="4"/>
        <v/>
      </c>
      <c r="AA21" t="str">
        <f t="shared" si="5"/>
        <v/>
      </c>
    </row>
    <row r="22" spans="2:27" x14ac:dyDescent="0.15">
      <c r="B22" s="53">
        <v>14</v>
      </c>
      <c r="C22" s="74" t="str">
        <f t="shared" si="0"/>
        <v/>
      </c>
      <c r="D22" s="74"/>
      <c r="E22" s="53"/>
      <c r="F22" s="8"/>
      <c r="G22" s="53" t="s">
        <v>3</v>
      </c>
      <c r="H22" s="75"/>
      <c r="I22" s="75"/>
      <c r="J22" s="53"/>
      <c r="K22" s="74" t="str">
        <f t="shared" si="1"/>
        <v/>
      </c>
      <c r="L22" s="74"/>
      <c r="M22" s="6" t="str">
        <f>IF(J22="","",(K22/J22)/LOOKUP(RIGHT($D$2,3),定数!$A$6:$A$13,定数!$B$6:$B$13))</f>
        <v/>
      </c>
      <c r="N22" s="53"/>
      <c r="O22" s="8"/>
      <c r="P22" s="75"/>
      <c r="Q22" s="75"/>
      <c r="R22" s="76" t="str">
        <f>IF(P22="","",T22*M22*LOOKUP(RIGHT($D$2,3),定数!$A$6:$A$13,定数!$B$6:$B$13))</f>
        <v/>
      </c>
      <c r="S22" s="76"/>
      <c r="T22" s="77" t="str">
        <f t="shared" si="6"/>
        <v/>
      </c>
      <c r="U22" s="77"/>
      <c r="V22" s="22" t="str">
        <f t="shared" si="2"/>
        <v/>
      </c>
      <c r="W22" t="str">
        <f t="shared" si="3"/>
        <v/>
      </c>
      <c r="X22" s="35" t="str">
        <f t="shared" si="7"/>
        <v/>
      </c>
      <c r="Y22" s="36" t="str">
        <f t="shared" si="8"/>
        <v/>
      </c>
      <c r="Z22" t="str">
        <f t="shared" si="4"/>
        <v/>
      </c>
      <c r="AA22" t="str">
        <f t="shared" si="5"/>
        <v/>
      </c>
    </row>
    <row r="23" spans="2:27" x14ac:dyDescent="0.15">
      <c r="B23" s="53">
        <v>15</v>
      </c>
      <c r="C23" s="74" t="str">
        <f t="shared" si="0"/>
        <v/>
      </c>
      <c r="D23" s="74"/>
      <c r="E23" s="53"/>
      <c r="F23" s="8"/>
      <c r="G23" s="53" t="s">
        <v>3</v>
      </c>
      <c r="H23" s="75"/>
      <c r="I23" s="75"/>
      <c r="J23" s="53"/>
      <c r="K23" s="74" t="str">
        <f t="shared" si="1"/>
        <v/>
      </c>
      <c r="L23" s="74"/>
      <c r="M23" s="6" t="str">
        <f>IF(J23="","",(K23/J23)/LOOKUP(RIGHT($D$2,3),定数!$A$6:$A$13,定数!$B$6:$B$13))</f>
        <v/>
      </c>
      <c r="N23" s="53"/>
      <c r="O23" s="8"/>
      <c r="P23" s="75"/>
      <c r="Q23" s="75"/>
      <c r="R23" s="76" t="str">
        <f>IF(P23="","",T23*M23*LOOKUP(RIGHT($D$2,3),定数!$A$6:$A$13,定数!$B$6:$B$13))</f>
        <v/>
      </c>
      <c r="S23" s="76"/>
      <c r="T23" s="77" t="str">
        <f t="shared" si="6"/>
        <v/>
      </c>
      <c r="U23" s="77"/>
      <c r="V23" t="str">
        <f t="shared" ref="V23:W74" si="9">IF(S23&lt;&gt;"",IF(S23&lt;0,1+V22,0),"")</f>
        <v/>
      </c>
      <c r="W23" t="str">
        <f t="shared" si="3"/>
        <v/>
      </c>
      <c r="X23" s="35" t="str">
        <f t="shared" si="7"/>
        <v/>
      </c>
      <c r="Y23" s="36" t="str">
        <f t="shared" si="8"/>
        <v/>
      </c>
      <c r="Z23" t="str">
        <f t="shared" si="4"/>
        <v/>
      </c>
      <c r="AA23" t="str">
        <f t="shared" si="5"/>
        <v/>
      </c>
    </row>
    <row r="24" spans="2:27" x14ac:dyDescent="0.15">
      <c r="B24" s="53">
        <v>16</v>
      </c>
      <c r="C24" s="74" t="str">
        <f t="shared" si="0"/>
        <v/>
      </c>
      <c r="D24" s="74"/>
      <c r="E24" s="53"/>
      <c r="F24" s="8"/>
      <c r="G24" s="53" t="s">
        <v>3</v>
      </c>
      <c r="H24" s="75"/>
      <c r="I24" s="75"/>
      <c r="J24" s="53"/>
      <c r="K24" s="74" t="str">
        <f t="shared" si="1"/>
        <v/>
      </c>
      <c r="L24" s="74"/>
      <c r="M24" s="6" t="str">
        <f>IF(J24="","",(K24/J24)/LOOKUP(RIGHT($D$2,3),定数!$A$6:$A$13,定数!$B$6:$B$13))</f>
        <v/>
      </c>
      <c r="N24" s="53"/>
      <c r="O24" s="8"/>
      <c r="P24" s="75"/>
      <c r="Q24" s="75"/>
      <c r="R24" s="76" t="str">
        <f>IF(P24="","",T24*M24*LOOKUP(RIGHT($D$2,3),定数!$A$6:$A$13,定数!$B$6:$B$13))</f>
        <v/>
      </c>
      <c r="S24" s="76"/>
      <c r="T24" s="77" t="str">
        <f t="shared" si="6"/>
        <v/>
      </c>
      <c r="U24" s="77"/>
      <c r="V24" t="str">
        <f t="shared" si="9"/>
        <v/>
      </c>
      <c r="W24" t="str">
        <f t="shared" si="3"/>
        <v/>
      </c>
      <c r="X24" s="35" t="str">
        <f t="shared" si="7"/>
        <v/>
      </c>
      <c r="Y24" s="36" t="str">
        <f t="shared" si="8"/>
        <v/>
      </c>
      <c r="Z24" t="str">
        <f t="shared" si="4"/>
        <v/>
      </c>
      <c r="AA24" t="str">
        <f t="shared" si="5"/>
        <v/>
      </c>
    </row>
    <row r="25" spans="2:27" x14ac:dyDescent="0.15">
      <c r="B25" s="53">
        <v>17</v>
      </c>
      <c r="C25" s="74" t="str">
        <f t="shared" si="0"/>
        <v/>
      </c>
      <c r="D25" s="74"/>
      <c r="E25" s="53"/>
      <c r="F25" s="8"/>
      <c r="G25" s="53" t="s">
        <v>3</v>
      </c>
      <c r="H25" s="75"/>
      <c r="I25" s="75"/>
      <c r="J25" s="53"/>
      <c r="K25" s="74" t="str">
        <f t="shared" si="1"/>
        <v/>
      </c>
      <c r="L25" s="74"/>
      <c r="M25" s="6" t="str">
        <f>IF(J25="","",(K25/J25)/LOOKUP(RIGHT($D$2,3),定数!$A$6:$A$13,定数!$B$6:$B$13))</f>
        <v/>
      </c>
      <c r="N25" s="53"/>
      <c r="O25" s="8"/>
      <c r="P25" s="75"/>
      <c r="Q25" s="75"/>
      <c r="R25" s="76" t="str">
        <f>IF(P25="","",T25*M25*LOOKUP(RIGHT($D$2,3),定数!$A$6:$A$13,定数!$B$6:$B$13))</f>
        <v/>
      </c>
      <c r="S25" s="76"/>
      <c r="T25" s="77" t="str">
        <f t="shared" si="6"/>
        <v/>
      </c>
      <c r="U25" s="77"/>
      <c r="V25" t="str">
        <f t="shared" si="9"/>
        <v/>
      </c>
      <c r="W25" t="str">
        <f t="shared" si="3"/>
        <v/>
      </c>
      <c r="X25" s="35" t="str">
        <f t="shared" si="7"/>
        <v/>
      </c>
      <c r="Y25" s="36" t="str">
        <f t="shared" si="8"/>
        <v/>
      </c>
      <c r="Z25" t="str">
        <f t="shared" si="4"/>
        <v/>
      </c>
      <c r="AA25" t="str">
        <f t="shared" si="5"/>
        <v/>
      </c>
    </row>
    <row r="26" spans="2:27" x14ac:dyDescent="0.15">
      <c r="B26" s="53">
        <v>18</v>
      </c>
      <c r="C26" s="74" t="str">
        <f t="shared" si="0"/>
        <v/>
      </c>
      <c r="D26" s="74"/>
      <c r="E26" s="53"/>
      <c r="F26" s="8"/>
      <c r="G26" s="53" t="s">
        <v>3</v>
      </c>
      <c r="H26" s="75"/>
      <c r="I26" s="75"/>
      <c r="J26" s="53"/>
      <c r="K26" s="74" t="str">
        <f t="shared" si="1"/>
        <v/>
      </c>
      <c r="L26" s="74"/>
      <c r="M26" s="6" t="str">
        <f>IF(J26="","",(K26/J26)/LOOKUP(RIGHT($D$2,3),定数!$A$6:$A$13,定数!$B$6:$B$13))</f>
        <v/>
      </c>
      <c r="N26" s="53"/>
      <c r="O26" s="8"/>
      <c r="P26" s="75"/>
      <c r="Q26" s="75"/>
      <c r="R26" s="76" t="str">
        <f>IF(P26="","",T26*M26*LOOKUP(RIGHT($D$2,3),定数!$A$6:$A$13,定数!$B$6:$B$13))</f>
        <v/>
      </c>
      <c r="S26" s="76"/>
      <c r="T26" s="77" t="str">
        <f t="shared" si="6"/>
        <v/>
      </c>
      <c r="U26" s="77"/>
      <c r="V26" t="str">
        <f t="shared" si="9"/>
        <v/>
      </c>
      <c r="W26" t="str">
        <f t="shared" si="3"/>
        <v/>
      </c>
      <c r="X26" s="35" t="str">
        <f t="shared" si="7"/>
        <v/>
      </c>
      <c r="Y26" s="36" t="str">
        <f t="shared" si="8"/>
        <v/>
      </c>
      <c r="Z26" t="str">
        <f t="shared" si="4"/>
        <v/>
      </c>
      <c r="AA26" t="str">
        <f t="shared" si="5"/>
        <v/>
      </c>
    </row>
    <row r="27" spans="2:27" x14ac:dyDescent="0.15">
      <c r="B27" s="53">
        <v>19</v>
      </c>
      <c r="C27" s="74" t="str">
        <f t="shared" si="0"/>
        <v/>
      </c>
      <c r="D27" s="74"/>
      <c r="E27" s="53"/>
      <c r="F27" s="8"/>
      <c r="G27" s="53" t="s">
        <v>3</v>
      </c>
      <c r="H27" s="75"/>
      <c r="I27" s="75"/>
      <c r="J27" s="53"/>
      <c r="K27" s="74" t="str">
        <f t="shared" si="1"/>
        <v/>
      </c>
      <c r="L27" s="74"/>
      <c r="M27" s="6" t="str">
        <f>IF(J27="","",(K27/J27)/LOOKUP(RIGHT($D$2,3),定数!$A$6:$A$13,定数!$B$6:$B$13))</f>
        <v/>
      </c>
      <c r="N27" s="53"/>
      <c r="O27" s="8"/>
      <c r="P27" s="75"/>
      <c r="Q27" s="75"/>
      <c r="R27" s="76" t="str">
        <f>IF(P27="","",T27*M27*LOOKUP(RIGHT($D$2,3),定数!$A$6:$A$13,定数!$B$6:$B$13))</f>
        <v/>
      </c>
      <c r="S27" s="76"/>
      <c r="T27" s="77" t="str">
        <f t="shared" si="6"/>
        <v/>
      </c>
      <c r="U27" s="77"/>
      <c r="V27" t="str">
        <f t="shared" si="9"/>
        <v/>
      </c>
      <c r="W27" t="str">
        <f t="shared" si="3"/>
        <v/>
      </c>
      <c r="X27" s="35" t="str">
        <f t="shared" si="7"/>
        <v/>
      </c>
      <c r="Y27" s="36" t="str">
        <f t="shared" si="8"/>
        <v/>
      </c>
      <c r="Z27" t="str">
        <f t="shared" si="4"/>
        <v/>
      </c>
      <c r="AA27" t="str">
        <f t="shared" si="5"/>
        <v/>
      </c>
    </row>
    <row r="28" spans="2:27" x14ac:dyDescent="0.15">
      <c r="B28" s="53">
        <v>20</v>
      </c>
      <c r="C28" s="74" t="str">
        <f t="shared" si="0"/>
        <v/>
      </c>
      <c r="D28" s="74"/>
      <c r="E28" s="53"/>
      <c r="F28" s="8"/>
      <c r="G28" s="53" t="s">
        <v>4</v>
      </c>
      <c r="H28" s="75"/>
      <c r="I28" s="75"/>
      <c r="J28" s="53"/>
      <c r="K28" s="74" t="str">
        <f t="shared" si="1"/>
        <v/>
      </c>
      <c r="L28" s="74"/>
      <c r="M28" s="6" t="str">
        <f>IF(J28="","",(K28/J28)/LOOKUP(RIGHT($D$2,3),定数!$A$6:$A$13,定数!$B$6:$B$13))</f>
        <v/>
      </c>
      <c r="N28" s="53"/>
      <c r="O28" s="8"/>
      <c r="P28" s="75"/>
      <c r="Q28" s="75"/>
      <c r="R28" s="76" t="str">
        <f>IF(P28="","",T28*M28*LOOKUP(RIGHT($D$2,3),定数!$A$6:$A$13,定数!$B$6:$B$13))</f>
        <v/>
      </c>
      <c r="S28" s="76"/>
      <c r="T28" s="77" t="str">
        <f t="shared" si="6"/>
        <v/>
      </c>
      <c r="U28" s="77"/>
      <c r="V28" t="str">
        <f t="shared" si="9"/>
        <v/>
      </c>
      <c r="W28" t="str">
        <f t="shared" si="3"/>
        <v/>
      </c>
      <c r="X28" s="35" t="str">
        <f t="shared" si="7"/>
        <v/>
      </c>
      <c r="Y28" s="36" t="str">
        <f t="shared" si="8"/>
        <v/>
      </c>
      <c r="Z28" t="str">
        <f t="shared" si="4"/>
        <v/>
      </c>
      <c r="AA28" t="str">
        <f t="shared" si="5"/>
        <v/>
      </c>
    </row>
    <row r="29" spans="2:27" x14ac:dyDescent="0.15">
      <c r="B29" s="53">
        <v>21</v>
      </c>
      <c r="C29" s="74" t="str">
        <f t="shared" si="0"/>
        <v/>
      </c>
      <c r="D29" s="74"/>
      <c r="E29" s="53"/>
      <c r="F29" s="8"/>
      <c r="G29" s="53" t="s">
        <v>4</v>
      </c>
      <c r="H29" s="75"/>
      <c r="I29" s="75"/>
      <c r="J29" s="53"/>
      <c r="K29" s="74" t="str">
        <f t="shared" si="1"/>
        <v/>
      </c>
      <c r="L29" s="74"/>
      <c r="M29" s="6" t="str">
        <f>IF(J29="","",(K29/J29)/LOOKUP(RIGHT($D$2,3),定数!$A$6:$A$13,定数!$B$6:$B$13))</f>
        <v/>
      </c>
      <c r="N29" s="53"/>
      <c r="O29" s="8"/>
      <c r="P29" s="75"/>
      <c r="Q29" s="75"/>
      <c r="R29" s="76" t="str">
        <f>IF(P29="","",T29*M29*LOOKUP(RIGHT($D$2,3),定数!$A$6:$A$13,定数!$B$6:$B$13))</f>
        <v/>
      </c>
      <c r="S29" s="76"/>
      <c r="T29" s="77" t="str">
        <f t="shared" si="6"/>
        <v/>
      </c>
      <c r="U29" s="77"/>
      <c r="V29" t="str">
        <f t="shared" si="9"/>
        <v/>
      </c>
      <c r="W29" t="str">
        <f t="shared" si="3"/>
        <v/>
      </c>
      <c r="X29" s="35" t="str">
        <f t="shared" si="7"/>
        <v/>
      </c>
      <c r="Y29" s="36" t="str">
        <f t="shared" si="8"/>
        <v/>
      </c>
      <c r="Z29" t="str">
        <f t="shared" si="4"/>
        <v/>
      </c>
      <c r="AA29" t="str">
        <f t="shared" si="5"/>
        <v/>
      </c>
    </row>
    <row r="30" spans="2:27" x14ac:dyDescent="0.15">
      <c r="B30" s="53">
        <v>22</v>
      </c>
      <c r="C30" s="74" t="str">
        <f t="shared" si="0"/>
        <v/>
      </c>
      <c r="D30" s="74"/>
      <c r="E30" s="53"/>
      <c r="F30" s="8"/>
      <c r="G30" s="53" t="s">
        <v>4</v>
      </c>
      <c r="H30" s="75"/>
      <c r="I30" s="75"/>
      <c r="J30" s="53"/>
      <c r="K30" s="74" t="str">
        <f t="shared" si="1"/>
        <v/>
      </c>
      <c r="L30" s="74"/>
      <c r="M30" s="6" t="str">
        <f>IF(J30="","",(K30/J30)/LOOKUP(RIGHT($D$2,3),定数!$A$6:$A$13,定数!$B$6:$B$13))</f>
        <v/>
      </c>
      <c r="N30" s="53"/>
      <c r="O30" s="8"/>
      <c r="P30" s="75"/>
      <c r="Q30" s="75"/>
      <c r="R30" s="76" t="str">
        <f>IF(P30="","",T30*M30*LOOKUP(RIGHT($D$2,3),定数!$A$6:$A$13,定数!$B$6:$B$13))</f>
        <v/>
      </c>
      <c r="S30" s="76"/>
      <c r="T30" s="77" t="str">
        <f t="shared" si="6"/>
        <v/>
      </c>
      <c r="U30" s="77"/>
      <c r="V30" t="str">
        <f t="shared" si="9"/>
        <v/>
      </c>
      <c r="W30" t="str">
        <f t="shared" si="3"/>
        <v/>
      </c>
      <c r="X30" s="35" t="str">
        <f t="shared" si="7"/>
        <v/>
      </c>
      <c r="Y30" s="36" t="str">
        <f t="shared" si="8"/>
        <v/>
      </c>
      <c r="Z30" t="str">
        <f t="shared" si="4"/>
        <v/>
      </c>
      <c r="AA30" t="str">
        <f t="shared" si="5"/>
        <v/>
      </c>
    </row>
    <row r="31" spans="2:27" x14ac:dyDescent="0.15">
      <c r="B31" s="53">
        <v>23</v>
      </c>
      <c r="C31" s="74" t="str">
        <f t="shared" si="0"/>
        <v/>
      </c>
      <c r="D31" s="74"/>
      <c r="E31" s="53"/>
      <c r="F31" s="8"/>
      <c r="G31" s="53" t="s">
        <v>4</v>
      </c>
      <c r="H31" s="75"/>
      <c r="I31" s="75"/>
      <c r="J31" s="53"/>
      <c r="K31" s="74" t="str">
        <f t="shared" si="1"/>
        <v/>
      </c>
      <c r="L31" s="74"/>
      <c r="M31" s="6" t="str">
        <f>IF(J31="","",(K31/J31)/LOOKUP(RIGHT($D$2,3),定数!$A$6:$A$13,定数!$B$6:$B$13))</f>
        <v/>
      </c>
      <c r="N31" s="53"/>
      <c r="O31" s="8"/>
      <c r="P31" s="75"/>
      <c r="Q31" s="75"/>
      <c r="R31" s="76" t="str">
        <f>IF(P31="","",T31*M31*LOOKUP(RIGHT($D$2,3),定数!$A$6:$A$13,定数!$B$6:$B$13))</f>
        <v/>
      </c>
      <c r="S31" s="76"/>
      <c r="T31" s="77" t="str">
        <f t="shared" si="6"/>
        <v/>
      </c>
      <c r="U31" s="77"/>
      <c r="V31" t="str">
        <f t="shared" si="9"/>
        <v/>
      </c>
      <c r="W31" t="str">
        <f t="shared" si="3"/>
        <v/>
      </c>
      <c r="X31" s="35" t="str">
        <f t="shared" si="7"/>
        <v/>
      </c>
      <c r="Y31" s="36" t="str">
        <f t="shared" si="8"/>
        <v/>
      </c>
      <c r="Z31" t="str">
        <f t="shared" si="4"/>
        <v/>
      </c>
      <c r="AA31" t="str">
        <f t="shared" si="5"/>
        <v/>
      </c>
    </row>
    <row r="32" spans="2:27" x14ac:dyDescent="0.15">
      <c r="B32" s="53">
        <v>24</v>
      </c>
      <c r="C32" s="74" t="str">
        <f t="shared" si="0"/>
        <v/>
      </c>
      <c r="D32" s="74"/>
      <c r="E32" s="53"/>
      <c r="F32" s="8"/>
      <c r="G32" s="53" t="s">
        <v>4</v>
      </c>
      <c r="H32" s="75"/>
      <c r="I32" s="75"/>
      <c r="J32" s="53"/>
      <c r="K32" s="74" t="str">
        <f t="shared" si="1"/>
        <v/>
      </c>
      <c r="L32" s="74"/>
      <c r="M32" s="6" t="str">
        <f>IF(J32="","",(K32/J32)/LOOKUP(RIGHT($D$2,3),定数!$A$6:$A$13,定数!$B$6:$B$13))</f>
        <v/>
      </c>
      <c r="N32" s="53"/>
      <c r="O32" s="8"/>
      <c r="P32" s="75"/>
      <c r="Q32" s="75"/>
      <c r="R32" s="76" t="str">
        <f>IF(P32="","",T32*M32*LOOKUP(RIGHT($D$2,3),定数!$A$6:$A$13,定数!$B$6:$B$13))</f>
        <v/>
      </c>
      <c r="S32" s="76"/>
      <c r="T32" s="77" t="str">
        <f t="shared" si="6"/>
        <v/>
      </c>
      <c r="U32" s="77"/>
      <c r="V32" t="str">
        <f t="shared" si="9"/>
        <v/>
      </c>
      <c r="W32" t="str">
        <f t="shared" si="3"/>
        <v/>
      </c>
      <c r="X32" s="35" t="str">
        <f t="shared" si="7"/>
        <v/>
      </c>
      <c r="Y32" s="36" t="str">
        <f t="shared" si="8"/>
        <v/>
      </c>
      <c r="Z32" t="str">
        <f t="shared" si="4"/>
        <v/>
      </c>
      <c r="AA32" t="str">
        <f t="shared" si="5"/>
        <v/>
      </c>
    </row>
    <row r="33" spans="2:27" x14ac:dyDescent="0.15">
      <c r="B33" s="53">
        <v>25</v>
      </c>
      <c r="C33" s="74" t="str">
        <f t="shared" si="0"/>
        <v/>
      </c>
      <c r="D33" s="74"/>
      <c r="E33" s="53"/>
      <c r="F33" s="8"/>
      <c r="G33" s="53" t="s">
        <v>4</v>
      </c>
      <c r="H33" s="75"/>
      <c r="I33" s="75"/>
      <c r="J33" s="53"/>
      <c r="K33" s="74" t="str">
        <f t="shared" si="1"/>
        <v/>
      </c>
      <c r="L33" s="74"/>
      <c r="M33" s="6" t="str">
        <f>IF(J33="","",(K33/J33)/LOOKUP(RIGHT($D$2,3),定数!$A$6:$A$13,定数!$B$6:$B$13))</f>
        <v/>
      </c>
      <c r="N33" s="53"/>
      <c r="O33" s="8"/>
      <c r="P33" s="75"/>
      <c r="Q33" s="75"/>
      <c r="R33" s="76" t="str">
        <f>IF(P33="","",T33*M33*LOOKUP(RIGHT($D$2,3),定数!$A$6:$A$13,定数!$B$6:$B$13))</f>
        <v/>
      </c>
      <c r="S33" s="76"/>
      <c r="T33" s="77" t="str">
        <f t="shared" si="6"/>
        <v/>
      </c>
      <c r="U33" s="77"/>
      <c r="V33" t="str">
        <f t="shared" si="9"/>
        <v/>
      </c>
      <c r="W33" t="str">
        <f t="shared" si="3"/>
        <v/>
      </c>
      <c r="X33" s="35" t="str">
        <f t="shared" si="7"/>
        <v/>
      </c>
      <c r="Y33" s="36" t="str">
        <f t="shared" si="8"/>
        <v/>
      </c>
      <c r="Z33" t="str">
        <f t="shared" si="4"/>
        <v/>
      </c>
      <c r="AA33" t="str">
        <f t="shared" si="5"/>
        <v/>
      </c>
    </row>
    <row r="34" spans="2:27" x14ac:dyDescent="0.15">
      <c r="B34" s="53">
        <v>26</v>
      </c>
      <c r="C34" s="74" t="str">
        <f t="shared" si="0"/>
        <v/>
      </c>
      <c r="D34" s="74"/>
      <c r="E34" s="53"/>
      <c r="F34" s="8"/>
      <c r="G34" s="53" t="s">
        <v>4</v>
      </c>
      <c r="H34" s="75"/>
      <c r="I34" s="75"/>
      <c r="J34" s="53"/>
      <c r="K34" s="74" t="str">
        <f t="shared" si="1"/>
        <v/>
      </c>
      <c r="L34" s="74"/>
      <c r="M34" s="6" t="str">
        <f>IF(J34="","",(K34/J34)/LOOKUP(RIGHT($D$2,3),定数!$A$6:$A$13,定数!$B$6:$B$13))</f>
        <v/>
      </c>
      <c r="N34" s="53"/>
      <c r="O34" s="8"/>
      <c r="P34" s="75"/>
      <c r="Q34" s="75"/>
      <c r="R34" s="76" t="str">
        <f>IF(P34="","",T34*M34*LOOKUP(RIGHT($D$2,3),定数!$A$6:$A$13,定数!$B$6:$B$13))</f>
        <v/>
      </c>
      <c r="S34" s="76"/>
      <c r="T34" s="77" t="str">
        <f t="shared" si="6"/>
        <v/>
      </c>
      <c r="U34" s="77"/>
      <c r="V34" t="str">
        <f t="shared" si="9"/>
        <v/>
      </c>
      <c r="W34" t="str">
        <f t="shared" si="3"/>
        <v/>
      </c>
      <c r="X34" s="35" t="str">
        <f t="shared" si="7"/>
        <v/>
      </c>
      <c r="Y34" s="36" t="str">
        <f t="shared" si="8"/>
        <v/>
      </c>
      <c r="Z34" t="str">
        <f t="shared" si="4"/>
        <v/>
      </c>
      <c r="AA34" t="str">
        <f t="shared" si="5"/>
        <v/>
      </c>
    </row>
    <row r="35" spans="2:27" x14ac:dyDescent="0.15">
      <c r="B35" s="53">
        <v>27</v>
      </c>
      <c r="C35" s="74" t="str">
        <f t="shared" si="0"/>
        <v/>
      </c>
      <c r="D35" s="74"/>
      <c r="E35" s="53"/>
      <c r="F35" s="8"/>
      <c r="G35" s="53" t="s">
        <v>4</v>
      </c>
      <c r="H35" s="75"/>
      <c r="I35" s="75"/>
      <c r="J35" s="53"/>
      <c r="K35" s="74" t="str">
        <f t="shared" si="1"/>
        <v/>
      </c>
      <c r="L35" s="74"/>
      <c r="M35" s="6" t="str">
        <f>IF(J35="","",(K35/J35)/LOOKUP(RIGHT($D$2,3),定数!$A$6:$A$13,定数!$B$6:$B$13))</f>
        <v/>
      </c>
      <c r="N35" s="53"/>
      <c r="O35" s="8"/>
      <c r="P35" s="75"/>
      <c r="Q35" s="75"/>
      <c r="R35" s="76" t="str">
        <f>IF(P35="","",T35*M35*LOOKUP(RIGHT($D$2,3),定数!$A$6:$A$13,定数!$B$6:$B$13))</f>
        <v/>
      </c>
      <c r="S35" s="76"/>
      <c r="T35" s="77" t="str">
        <f t="shared" si="6"/>
        <v/>
      </c>
      <c r="U35" s="77"/>
      <c r="V35" t="str">
        <f t="shared" si="9"/>
        <v/>
      </c>
      <c r="W35" t="str">
        <f t="shared" si="3"/>
        <v/>
      </c>
      <c r="X35" s="35" t="str">
        <f t="shared" si="7"/>
        <v/>
      </c>
      <c r="Y35" s="36" t="str">
        <f t="shared" si="8"/>
        <v/>
      </c>
      <c r="Z35" t="str">
        <f t="shared" si="4"/>
        <v/>
      </c>
      <c r="AA35" t="str">
        <f t="shared" si="5"/>
        <v/>
      </c>
    </row>
    <row r="36" spans="2:27" x14ac:dyDescent="0.15">
      <c r="B36" s="53">
        <v>28</v>
      </c>
      <c r="C36" s="74" t="str">
        <f t="shared" si="0"/>
        <v/>
      </c>
      <c r="D36" s="74"/>
      <c r="E36" s="53"/>
      <c r="F36" s="8"/>
      <c r="G36" s="53" t="s">
        <v>4</v>
      </c>
      <c r="H36" s="75"/>
      <c r="I36" s="75"/>
      <c r="J36" s="53"/>
      <c r="K36" s="74" t="str">
        <f t="shared" si="1"/>
        <v/>
      </c>
      <c r="L36" s="74"/>
      <c r="M36" s="6" t="str">
        <f>IF(J36="","",(K36/J36)/LOOKUP(RIGHT($D$2,3),定数!$A$6:$A$13,定数!$B$6:$B$13))</f>
        <v/>
      </c>
      <c r="N36" s="53"/>
      <c r="O36" s="8"/>
      <c r="P36" s="75"/>
      <c r="Q36" s="75"/>
      <c r="R36" s="76" t="str">
        <f>IF(P36="","",T36*M36*LOOKUP(RIGHT($D$2,3),定数!$A$6:$A$13,定数!$B$6:$B$13))</f>
        <v/>
      </c>
      <c r="S36" s="76"/>
      <c r="T36" s="77" t="str">
        <f t="shared" si="6"/>
        <v/>
      </c>
      <c r="U36" s="77"/>
      <c r="V36" t="str">
        <f t="shared" si="9"/>
        <v/>
      </c>
      <c r="W36" t="str">
        <f t="shared" si="3"/>
        <v/>
      </c>
      <c r="X36" s="35" t="str">
        <f t="shared" si="7"/>
        <v/>
      </c>
      <c r="Y36" s="36" t="str">
        <f t="shared" si="8"/>
        <v/>
      </c>
      <c r="Z36" t="str">
        <f t="shared" si="4"/>
        <v/>
      </c>
      <c r="AA36" t="str">
        <f t="shared" si="5"/>
        <v/>
      </c>
    </row>
    <row r="37" spans="2:27" x14ac:dyDescent="0.15">
      <c r="B37" s="53">
        <v>29</v>
      </c>
      <c r="C37" s="74" t="str">
        <f t="shared" si="0"/>
        <v/>
      </c>
      <c r="D37" s="74"/>
      <c r="E37" s="53"/>
      <c r="F37" s="8"/>
      <c r="G37" s="53" t="s">
        <v>3</v>
      </c>
      <c r="H37" s="75"/>
      <c r="I37" s="75"/>
      <c r="J37" s="53"/>
      <c r="K37" s="74" t="str">
        <f t="shared" si="1"/>
        <v/>
      </c>
      <c r="L37" s="74"/>
      <c r="M37" s="6" t="str">
        <f>IF(J37="","",(K37/J37)/LOOKUP(RIGHT($D$2,3),定数!$A$6:$A$13,定数!$B$6:$B$13))</f>
        <v/>
      </c>
      <c r="N37" s="53"/>
      <c r="O37" s="8"/>
      <c r="P37" s="75"/>
      <c r="Q37" s="75"/>
      <c r="R37" s="76" t="str">
        <f>IF(P37="","",T37*M37*LOOKUP(RIGHT($D$2,3),定数!$A$6:$A$13,定数!$B$6:$B$13))</f>
        <v/>
      </c>
      <c r="S37" s="76"/>
      <c r="T37" s="77" t="str">
        <f t="shared" si="6"/>
        <v/>
      </c>
      <c r="U37" s="77"/>
      <c r="V37" t="str">
        <f t="shared" si="9"/>
        <v/>
      </c>
      <c r="W37" t="str">
        <f t="shared" si="3"/>
        <v/>
      </c>
      <c r="X37" s="35" t="str">
        <f t="shared" si="7"/>
        <v/>
      </c>
      <c r="Y37" s="36" t="str">
        <f t="shared" si="8"/>
        <v/>
      </c>
      <c r="Z37" t="str">
        <f t="shared" si="4"/>
        <v/>
      </c>
      <c r="AA37" t="str">
        <f t="shared" si="5"/>
        <v/>
      </c>
    </row>
    <row r="38" spans="2:27" x14ac:dyDescent="0.15">
      <c r="B38" s="53">
        <v>30</v>
      </c>
      <c r="C38" s="74" t="str">
        <f t="shared" si="0"/>
        <v/>
      </c>
      <c r="D38" s="74"/>
      <c r="E38" s="53"/>
      <c r="F38" s="8"/>
      <c r="G38" s="53" t="s">
        <v>4</v>
      </c>
      <c r="H38" s="75"/>
      <c r="I38" s="75"/>
      <c r="J38" s="53"/>
      <c r="K38" s="74" t="str">
        <f t="shared" si="1"/>
        <v/>
      </c>
      <c r="L38" s="74"/>
      <c r="M38" s="6" t="str">
        <f>IF(J38="","",(K38/J38)/LOOKUP(RIGHT($D$2,3),定数!$A$6:$A$13,定数!$B$6:$B$13))</f>
        <v/>
      </c>
      <c r="N38" s="53"/>
      <c r="O38" s="8"/>
      <c r="P38" s="75"/>
      <c r="Q38" s="75"/>
      <c r="R38" s="76" t="str">
        <f>IF(P38="","",T38*M38*LOOKUP(RIGHT($D$2,3),定数!$A$6:$A$13,定数!$B$6:$B$13))</f>
        <v/>
      </c>
      <c r="S38" s="76"/>
      <c r="T38" s="77" t="str">
        <f t="shared" si="6"/>
        <v/>
      </c>
      <c r="U38" s="77"/>
      <c r="V38" t="str">
        <f t="shared" si="9"/>
        <v/>
      </c>
      <c r="W38" t="str">
        <f t="shared" si="3"/>
        <v/>
      </c>
      <c r="X38" s="35" t="str">
        <f t="shared" si="7"/>
        <v/>
      </c>
      <c r="Y38" s="36" t="str">
        <f t="shared" si="8"/>
        <v/>
      </c>
      <c r="Z38" t="str">
        <f t="shared" si="4"/>
        <v/>
      </c>
      <c r="AA38" t="str">
        <f t="shared" si="5"/>
        <v/>
      </c>
    </row>
    <row r="39" spans="2:27" x14ac:dyDescent="0.15">
      <c r="B39" s="53">
        <v>31</v>
      </c>
      <c r="C39" s="74" t="str">
        <f t="shared" si="0"/>
        <v/>
      </c>
      <c r="D39" s="74"/>
      <c r="E39" s="53"/>
      <c r="F39" s="8"/>
      <c r="G39" s="53" t="s">
        <v>4</v>
      </c>
      <c r="H39" s="75"/>
      <c r="I39" s="75"/>
      <c r="J39" s="53"/>
      <c r="K39" s="74" t="str">
        <f t="shared" si="1"/>
        <v/>
      </c>
      <c r="L39" s="74"/>
      <c r="M39" s="6" t="str">
        <f>IF(J39="","",(K39/J39)/LOOKUP(RIGHT($D$2,3),定数!$A$6:$A$13,定数!$B$6:$B$13))</f>
        <v/>
      </c>
      <c r="N39" s="53"/>
      <c r="O39" s="8"/>
      <c r="P39" s="75"/>
      <c r="Q39" s="75"/>
      <c r="R39" s="76" t="str">
        <f>IF(P39="","",T39*M39*LOOKUP(RIGHT($D$2,3),定数!$A$6:$A$13,定数!$B$6:$B$13))</f>
        <v/>
      </c>
      <c r="S39" s="76"/>
      <c r="T39" s="77" t="str">
        <f t="shared" si="6"/>
        <v/>
      </c>
      <c r="U39" s="77"/>
      <c r="V39" t="str">
        <f t="shared" si="9"/>
        <v/>
      </c>
      <c r="W39" t="str">
        <f t="shared" si="3"/>
        <v/>
      </c>
      <c r="X39" s="35" t="str">
        <f t="shared" si="7"/>
        <v/>
      </c>
      <c r="Y39" s="36" t="str">
        <f t="shared" si="8"/>
        <v/>
      </c>
      <c r="Z39" t="str">
        <f t="shared" si="4"/>
        <v/>
      </c>
      <c r="AA39" t="str">
        <f t="shared" si="5"/>
        <v/>
      </c>
    </row>
    <row r="40" spans="2:27" x14ac:dyDescent="0.15">
      <c r="B40" s="53">
        <v>32</v>
      </c>
      <c r="C40" s="74" t="str">
        <f t="shared" si="0"/>
        <v/>
      </c>
      <c r="D40" s="74"/>
      <c r="E40" s="53"/>
      <c r="F40" s="8"/>
      <c r="G40" s="53" t="s">
        <v>4</v>
      </c>
      <c r="H40" s="75"/>
      <c r="I40" s="75"/>
      <c r="J40" s="53"/>
      <c r="K40" s="74" t="str">
        <f t="shared" si="1"/>
        <v/>
      </c>
      <c r="L40" s="74"/>
      <c r="M40" s="6" t="str">
        <f>IF(J40="","",(K40/J40)/LOOKUP(RIGHT($D$2,3),定数!$A$6:$A$13,定数!$B$6:$B$13))</f>
        <v/>
      </c>
      <c r="N40" s="53"/>
      <c r="O40" s="8"/>
      <c r="P40" s="75"/>
      <c r="Q40" s="75"/>
      <c r="R40" s="76" t="str">
        <f>IF(P40="","",T40*M40*LOOKUP(RIGHT($D$2,3),定数!$A$6:$A$13,定数!$B$6:$B$13))</f>
        <v/>
      </c>
      <c r="S40" s="76"/>
      <c r="T40" s="77" t="str">
        <f t="shared" si="6"/>
        <v/>
      </c>
      <c r="U40" s="77"/>
      <c r="V40" t="str">
        <f t="shared" si="9"/>
        <v/>
      </c>
      <c r="W40" t="str">
        <f t="shared" si="3"/>
        <v/>
      </c>
      <c r="X40" s="35" t="str">
        <f t="shared" si="7"/>
        <v/>
      </c>
      <c r="Y40" s="36" t="str">
        <f t="shared" si="8"/>
        <v/>
      </c>
      <c r="Z40" t="str">
        <f t="shared" si="4"/>
        <v/>
      </c>
      <c r="AA40" t="str">
        <f t="shared" si="5"/>
        <v/>
      </c>
    </row>
    <row r="41" spans="2:27" x14ac:dyDescent="0.15">
      <c r="B41" s="53">
        <v>33</v>
      </c>
      <c r="C41" s="74" t="str">
        <f t="shared" si="0"/>
        <v/>
      </c>
      <c r="D41" s="74"/>
      <c r="E41" s="53"/>
      <c r="F41" s="8"/>
      <c r="G41" s="53" t="s">
        <v>4</v>
      </c>
      <c r="H41" s="75"/>
      <c r="I41" s="75"/>
      <c r="J41" s="53"/>
      <c r="K41" s="74" t="str">
        <f t="shared" si="1"/>
        <v/>
      </c>
      <c r="L41" s="74"/>
      <c r="M41" s="6" t="str">
        <f>IF(J41="","",(K41/J41)/LOOKUP(RIGHT($D$2,3),定数!$A$6:$A$13,定数!$B$6:$B$13))</f>
        <v/>
      </c>
      <c r="N41" s="53"/>
      <c r="O41" s="8"/>
      <c r="P41" s="75"/>
      <c r="Q41" s="75"/>
      <c r="R41" s="76" t="str">
        <f>IF(P41="","",T41*M41*LOOKUP(RIGHT($D$2,3),定数!$A$6:$A$13,定数!$B$6:$B$13))</f>
        <v/>
      </c>
      <c r="S41" s="76"/>
      <c r="T41" s="77" t="str">
        <f t="shared" si="6"/>
        <v/>
      </c>
      <c r="U41" s="77"/>
      <c r="V41" t="str">
        <f t="shared" si="9"/>
        <v/>
      </c>
      <c r="W41" t="str">
        <f t="shared" si="3"/>
        <v/>
      </c>
      <c r="X41" s="35" t="str">
        <f t="shared" si="7"/>
        <v/>
      </c>
      <c r="Y41" s="36" t="str">
        <f t="shared" si="8"/>
        <v/>
      </c>
      <c r="Z41" t="str">
        <f t="shared" si="4"/>
        <v/>
      </c>
      <c r="AA41" t="str">
        <f t="shared" si="5"/>
        <v/>
      </c>
    </row>
    <row r="42" spans="2:27" x14ac:dyDescent="0.15">
      <c r="B42" s="53">
        <v>34</v>
      </c>
      <c r="C42" s="74" t="str">
        <f t="shared" si="0"/>
        <v/>
      </c>
      <c r="D42" s="74"/>
      <c r="E42" s="53"/>
      <c r="F42" s="8"/>
      <c r="G42" s="53" t="s">
        <v>4</v>
      </c>
      <c r="H42" s="75"/>
      <c r="I42" s="75"/>
      <c r="J42" s="53"/>
      <c r="K42" s="74" t="str">
        <f t="shared" si="1"/>
        <v/>
      </c>
      <c r="L42" s="74"/>
      <c r="M42" s="6" t="str">
        <f>IF(J42="","",(K42/J42)/LOOKUP(RIGHT($D$2,3),定数!$A$6:$A$13,定数!$B$6:$B$13))</f>
        <v/>
      </c>
      <c r="N42" s="53"/>
      <c r="O42" s="8"/>
      <c r="P42" s="75"/>
      <c r="Q42" s="75"/>
      <c r="R42" s="76" t="str">
        <f>IF(P42="","",T42*M42*LOOKUP(RIGHT($D$2,3),定数!$A$6:$A$13,定数!$B$6:$B$13))</f>
        <v/>
      </c>
      <c r="S42" s="76"/>
      <c r="T42" s="77" t="str">
        <f t="shared" si="6"/>
        <v/>
      </c>
      <c r="U42" s="77"/>
      <c r="V42" t="str">
        <f t="shared" si="9"/>
        <v/>
      </c>
      <c r="W42" t="str">
        <f t="shared" si="3"/>
        <v/>
      </c>
      <c r="X42" s="35" t="str">
        <f t="shared" si="7"/>
        <v/>
      </c>
      <c r="Y42" s="36" t="str">
        <f t="shared" si="8"/>
        <v/>
      </c>
      <c r="Z42" t="str">
        <f t="shared" si="4"/>
        <v/>
      </c>
      <c r="AA42" t="str">
        <f t="shared" si="5"/>
        <v/>
      </c>
    </row>
    <row r="43" spans="2:27" x14ac:dyDescent="0.15">
      <c r="B43" s="53">
        <v>35</v>
      </c>
      <c r="C43" s="74" t="str">
        <f t="shared" si="0"/>
        <v/>
      </c>
      <c r="D43" s="74"/>
      <c r="E43" s="53"/>
      <c r="F43" s="8"/>
      <c r="G43" s="53" t="s">
        <v>3</v>
      </c>
      <c r="H43" s="75"/>
      <c r="I43" s="75"/>
      <c r="J43" s="53"/>
      <c r="K43" s="74" t="str">
        <f t="shared" si="1"/>
        <v/>
      </c>
      <c r="L43" s="74"/>
      <c r="M43" s="6" t="str">
        <f>IF(J43="","",(K43/J43)/LOOKUP(RIGHT($D$2,3),定数!$A$6:$A$13,定数!$B$6:$B$13))</f>
        <v/>
      </c>
      <c r="N43" s="53"/>
      <c r="O43" s="8"/>
      <c r="P43" s="75"/>
      <c r="Q43" s="75"/>
      <c r="R43" s="76" t="str">
        <f>IF(P43="","",T43*M43*LOOKUP(RIGHT($D$2,3),定数!$A$6:$A$13,定数!$B$6:$B$13))</f>
        <v/>
      </c>
      <c r="S43" s="76"/>
      <c r="T43" s="77" t="str">
        <f t="shared" si="6"/>
        <v/>
      </c>
      <c r="U43" s="77"/>
      <c r="V43" t="str">
        <f t="shared" si="9"/>
        <v/>
      </c>
      <c r="W43" t="str">
        <f t="shared" si="3"/>
        <v/>
      </c>
      <c r="X43" s="35" t="str">
        <f t="shared" si="7"/>
        <v/>
      </c>
      <c r="Y43" s="36" t="str">
        <f t="shared" si="8"/>
        <v/>
      </c>
      <c r="Z43" t="str">
        <f t="shared" si="4"/>
        <v/>
      </c>
      <c r="AA43" t="str">
        <f t="shared" si="5"/>
        <v/>
      </c>
    </row>
    <row r="44" spans="2:27" x14ac:dyDescent="0.15">
      <c r="B44" s="53">
        <v>36</v>
      </c>
      <c r="C44" s="74" t="str">
        <f t="shared" si="0"/>
        <v/>
      </c>
      <c r="D44" s="74"/>
      <c r="E44" s="53"/>
      <c r="F44" s="8"/>
      <c r="G44" s="53" t="s">
        <v>3</v>
      </c>
      <c r="H44" s="75"/>
      <c r="I44" s="75"/>
      <c r="J44" s="53"/>
      <c r="K44" s="74" t="str">
        <f t="shared" si="1"/>
        <v/>
      </c>
      <c r="L44" s="74"/>
      <c r="M44" s="6" t="str">
        <f>IF(J44="","",(K44/J44)/LOOKUP(RIGHT($D$2,3),定数!$A$6:$A$13,定数!$B$6:$B$13))</f>
        <v/>
      </c>
      <c r="N44" s="53"/>
      <c r="O44" s="8"/>
      <c r="P44" s="75"/>
      <c r="Q44" s="75"/>
      <c r="R44" s="76" t="str">
        <f>IF(P44="","",T44*M44*LOOKUP(RIGHT($D$2,3),定数!$A$6:$A$13,定数!$B$6:$B$13))</f>
        <v/>
      </c>
      <c r="S44" s="76"/>
      <c r="T44" s="77" t="str">
        <f t="shared" si="6"/>
        <v/>
      </c>
      <c r="U44" s="77"/>
      <c r="V44" t="str">
        <f t="shared" si="9"/>
        <v/>
      </c>
      <c r="W44" t="str">
        <f t="shared" si="3"/>
        <v/>
      </c>
      <c r="X44" s="35" t="str">
        <f t="shared" si="7"/>
        <v/>
      </c>
      <c r="Y44" s="36" t="str">
        <f t="shared" si="8"/>
        <v/>
      </c>
      <c r="Z44" t="str">
        <f t="shared" si="4"/>
        <v/>
      </c>
      <c r="AA44" t="str">
        <f t="shared" si="5"/>
        <v/>
      </c>
    </row>
    <row r="45" spans="2:27" x14ac:dyDescent="0.15">
      <c r="B45" s="53">
        <v>37</v>
      </c>
      <c r="C45" s="74" t="str">
        <f t="shared" si="0"/>
        <v/>
      </c>
      <c r="D45" s="74"/>
      <c r="E45" s="53"/>
      <c r="F45" s="8"/>
      <c r="G45" s="53" t="s">
        <v>3</v>
      </c>
      <c r="H45" s="75"/>
      <c r="I45" s="75"/>
      <c r="J45" s="53"/>
      <c r="K45" s="74" t="str">
        <f t="shared" si="1"/>
        <v/>
      </c>
      <c r="L45" s="74"/>
      <c r="M45" s="6" t="str">
        <f>IF(J45="","",(K45/J45)/LOOKUP(RIGHT($D$2,3),定数!$A$6:$A$13,定数!$B$6:$B$13))</f>
        <v/>
      </c>
      <c r="N45" s="53"/>
      <c r="O45" s="8"/>
      <c r="P45" s="75"/>
      <c r="Q45" s="75"/>
      <c r="R45" s="76" t="str">
        <f>IF(P45="","",T45*M45*LOOKUP(RIGHT($D$2,3),定数!$A$6:$A$13,定数!$B$6:$B$13))</f>
        <v/>
      </c>
      <c r="S45" s="76"/>
      <c r="T45" s="77" t="str">
        <f t="shared" si="6"/>
        <v/>
      </c>
      <c r="U45" s="77"/>
      <c r="V45" t="str">
        <f t="shared" si="9"/>
        <v/>
      </c>
      <c r="W45" t="str">
        <f t="shared" si="3"/>
        <v/>
      </c>
      <c r="X45" s="35" t="str">
        <f t="shared" si="7"/>
        <v/>
      </c>
      <c r="Y45" s="36" t="str">
        <f t="shared" si="8"/>
        <v/>
      </c>
      <c r="Z45" t="str">
        <f t="shared" si="4"/>
        <v/>
      </c>
      <c r="AA45" t="str">
        <f t="shared" si="5"/>
        <v/>
      </c>
    </row>
    <row r="46" spans="2:27" x14ac:dyDescent="0.15">
      <c r="B46" s="53">
        <v>38</v>
      </c>
      <c r="C46" s="74" t="str">
        <f t="shared" si="0"/>
        <v/>
      </c>
      <c r="D46" s="74"/>
      <c r="E46" s="53"/>
      <c r="F46" s="8"/>
      <c r="G46" s="53" t="s">
        <v>3</v>
      </c>
      <c r="H46" s="75"/>
      <c r="I46" s="75"/>
      <c r="J46" s="53"/>
      <c r="K46" s="74" t="str">
        <f>IF(J46="","",C46*0.01)</f>
        <v/>
      </c>
      <c r="L46" s="74"/>
      <c r="M46" s="6" t="str">
        <f>IF(J46="","",(K46/J46)/LOOKUP(RIGHT($D$2,3),定数!$A$6:$A$13,定数!$B$6:$B$13))</f>
        <v/>
      </c>
      <c r="N46" s="53"/>
      <c r="O46" s="8"/>
      <c r="P46" s="75"/>
      <c r="Q46" s="75"/>
      <c r="R46" s="76" t="str">
        <f>IF(P46="","",T46*M46*LOOKUP(RIGHT($D$2,3),定数!$A$6:$A$13,定数!$B$6:$B$13))</f>
        <v/>
      </c>
      <c r="S46" s="76"/>
      <c r="T46" s="77" t="str">
        <f>IF(P46="","",IF(G46="買",(P46-H46),(H46-P46))*IF(RIGHT($D$2,3)="JPY",100,10000))</f>
        <v/>
      </c>
      <c r="U46" s="77"/>
      <c r="V46" t="str">
        <f t="shared" si="9"/>
        <v/>
      </c>
      <c r="W46" t="str">
        <f t="shared" si="3"/>
        <v/>
      </c>
      <c r="X46" s="35" t="str">
        <f t="shared" si="7"/>
        <v/>
      </c>
      <c r="Y46" s="36" t="str">
        <f t="shared" si="8"/>
        <v/>
      </c>
      <c r="Z46" t="str">
        <f t="shared" si="4"/>
        <v/>
      </c>
      <c r="AA46" t="str">
        <f t="shared" si="5"/>
        <v/>
      </c>
    </row>
    <row r="47" spans="2:27" x14ac:dyDescent="0.15">
      <c r="B47" s="53">
        <v>39</v>
      </c>
      <c r="C47" s="74" t="str">
        <f t="shared" si="0"/>
        <v/>
      </c>
      <c r="D47" s="74"/>
      <c r="E47" s="53"/>
      <c r="F47" s="8"/>
      <c r="G47" s="53" t="s">
        <v>3</v>
      </c>
      <c r="H47" s="75"/>
      <c r="I47" s="75"/>
      <c r="J47" s="53"/>
      <c r="K47" s="74" t="str">
        <f t="shared" si="1"/>
        <v/>
      </c>
      <c r="L47" s="74"/>
      <c r="M47" s="6" t="str">
        <f>IF(J47="","",(K47/J47)/LOOKUP(RIGHT($D$2,3),定数!$A$6:$A$13,定数!$B$6:$B$13))</f>
        <v/>
      </c>
      <c r="N47" s="53"/>
      <c r="O47" s="8"/>
      <c r="P47" s="75"/>
      <c r="Q47" s="75"/>
      <c r="R47" s="76" t="str">
        <f>IF(P47="","",T47*M47*LOOKUP(RIGHT($D$2,3),定数!$A$6:$A$13,定数!$B$6:$B$13))</f>
        <v/>
      </c>
      <c r="S47" s="76"/>
      <c r="T47" s="77" t="str">
        <f t="shared" si="6"/>
        <v/>
      </c>
      <c r="U47" s="77"/>
      <c r="V47" t="str">
        <f t="shared" si="9"/>
        <v/>
      </c>
      <c r="W47" t="str">
        <f t="shared" si="3"/>
        <v/>
      </c>
      <c r="X47" s="35" t="str">
        <f t="shared" si="7"/>
        <v/>
      </c>
      <c r="Y47" s="36" t="str">
        <f t="shared" si="8"/>
        <v/>
      </c>
      <c r="Z47" t="str">
        <f t="shared" si="4"/>
        <v/>
      </c>
      <c r="AA47" t="str">
        <f t="shared" si="5"/>
        <v/>
      </c>
    </row>
    <row r="48" spans="2:27" x14ac:dyDescent="0.15">
      <c r="B48" s="53">
        <v>40</v>
      </c>
      <c r="C48" s="74" t="str">
        <f t="shared" si="0"/>
        <v/>
      </c>
      <c r="D48" s="74"/>
      <c r="E48" s="53"/>
      <c r="F48" s="8"/>
      <c r="G48" s="53" t="s">
        <v>3</v>
      </c>
      <c r="H48" s="75"/>
      <c r="I48" s="75"/>
      <c r="J48" s="53"/>
      <c r="K48" s="74" t="str">
        <f t="shared" si="1"/>
        <v/>
      </c>
      <c r="L48" s="74"/>
      <c r="M48" s="6" t="str">
        <f>IF(J48="","",(K48/J48)/LOOKUP(RIGHT($D$2,3),定数!$A$6:$A$13,定数!$B$6:$B$13))</f>
        <v/>
      </c>
      <c r="N48" s="53"/>
      <c r="O48" s="8"/>
      <c r="P48" s="75"/>
      <c r="Q48" s="75"/>
      <c r="R48" s="76" t="str">
        <f>IF(P48="","",T48*M48*LOOKUP(RIGHT($D$2,3),定数!$A$6:$A$13,定数!$B$6:$B$13))</f>
        <v/>
      </c>
      <c r="S48" s="76"/>
      <c r="T48" s="77" t="str">
        <f t="shared" si="6"/>
        <v/>
      </c>
      <c r="U48" s="77"/>
      <c r="V48" t="str">
        <f t="shared" si="9"/>
        <v/>
      </c>
      <c r="W48" t="str">
        <f t="shared" si="3"/>
        <v/>
      </c>
      <c r="X48" s="35" t="str">
        <f t="shared" si="7"/>
        <v/>
      </c>
      <c r="Y48" s="36" t="str">
        <f t="shared" si="8"/>
        <v/>
      </c>
      <c r="Z48" t="str">
        <f t="shared" si="4"/>
        <v/>
      </c>
      <c r="AA48" t="str">
        <f t="shared" si="5"/>
        <v/>
      </c>
    </row>
    <row r="49" spans="2:27" x14ac:dyDescent="0.15">
      <c r="B49" s="53">
        <v>41</v>
      </c>
      <c r="C49" s="74" t="str">
        <f t="shared" si="0"/>
        <v/>
      </c>
      <c r="D49" s="74"/>
      <c r="E49" s="53"/>
      <c r="F49" s="8"/>
      <c r="G49" s="53" t="s">
        <v>3</v>
      </c>
      <c r="H49" s="75"/>
      <c r="I49" s="75"/>
      <c r="J49" s="53"/>
      <c r="K49" s="74" t="str">
        <f t="shared" si="1"/>
        <v/>
      </c>
      <c r="L49" s="74"/>
      <c r="M49" s="6" t="str">
        <f>IF(J49="","",(K49/J49)/LOOKUP(RIGHT($D$2,3),定数!$A$6:$A$13,定数!$B$6:$B$13))</f>
        <v/>
      </c>
      <c r="N49" s="53"/>
      <c r="O49" s="8"/>
      <c r="P49" s="75"/>
      <c r="Q49" s="75"/>
      <c r="R49" s="76" t="str">
        <f>IF(P49="","",T49*M49*LOOKUP(RIGHT($D$2,3),定数!$A$6:$A$13,定数!$B$6:$B$13))</f>
        <v/>
      </c>
      <c r="S49" s="76"/>
      <c r="T49" s="77" t="str">
        <f t="shared" si="6"/>
        <v/>
      </c>
      <c r="U49" s="77"/>
      <c r="V49" t="str">
        <f t="shared" si="9"/>
        <v/>
      </c>
      <c r="W49" t="str">
        <f t="shared" si="3"/>
        <v/>
      </c>
      <c r="X49" s="35" t="str">
        <f t="shared" si="7"/>
        <v/>
      </c>
      <c r="Y49" s="36" t="str">
        <f t="shared" si="8"/>
        <v/>
      </c>
      <c r="Z49" t="str">
        <f t="shared" si="4"/>
        <v/>
      </c>
      <c r="AA49" t="str">
        <f t="shared" si="5"/>
        <v/>
      </c>
    </row>
    <row r="50" spans="2:27" x14ac:dyDescent="0.15">
      <c r="B50" s="53">
        <v>42</v>
      </c>
      <c r="C50" s="74" t="str">
        <f t="shared" si="0"/>
        <v/>
      </c>
      <c r="D50" s="74"/>
      <c r="E50" s="53"/>
      <c r="F50" s="8"/>
      <c r="G50" s="53" t="s">
        <v>3</v>
      </c>
      <c r="H50" s="75"/>
      <c r="I50" s="75"/>
      <c r="J50" s="53"/>
      <c r="K50" s="74" t="str">
        <f t="shared" si="1"/>
        <v/>
      </c>
      <c r="L50" s="74"/>
      <c r="M50" s="6" t="str">
        <f>IF(J50="","",(K50/J50)/LOOKUP(RIGHT($D$2,3),定数!$A$6:$A$13,定数!$B$6:$B$13))</f>
        <v/>
      </c>
      <c r="N50" s="53"/>
      <c r="O50" s="8"/>
      <c r="P50" s="75"/>
      <c r="Q50" s="75"/>
      <c r="R50" s="76" t="str">
        <f>IF(P50="","",T50*M50*LOOKUP(RIGHT($D$2,3),定数!$A$6:$A$13,定数!$B$6:$B$13))</f>
        <v/>
      </c>
      <c r="S50" s="76"/>
      <c r="T50" s="77" t="str">
        <f t="shared" si="6"/>
        <v/>
      </c>
      <c r="U50" s="77"/>
      <c r="V50" t="str">
        <f t="shared" si="9"/>
        <v/>
      </c>
      <c r="W50" t="str">
        <f t="shared" si="3"/>
        <v/>
      </c>
      <c r="X50" s="35" t="str">
        <f t="shared" si="7"/>
        <v/>
      </c>
      <c r="Y50" s="36" t="str">
        <f t="shared" si="8"/>
        <v/>
      </c>
      <c r="Z50" t="str">
        <f t="shared" si="4"/>
        <v/>
      </c>
      <c r="AA50" t="str">
        <f t="shared" si="5"/>
        <v/>
      </c>
    </row>
    <row r="51" spans="2:27" x14ac:dyDescent="0.15">
      <c r="B51" s="53">
        <v>43</v>
      </c>
      <c r="C51" s="74" t="str">
        <f t="shared" si="0"/>
        <v/>
      </c>
      <c r="D51" s="74"/>
      <c r="E51" s="53"/>
      <c r="F51" s="8"/>
      <c r="G51" s="53" t="s">
        <v>3</v>
      </c>
      <c r="H51" s="75"/>
      <c r="I51" s="75"/>
      <c r="J51" s="53"/>
      <c r="K51" s="74" t="str">
        <f t="shared" si="1"/>
        <v/>
      </c>
      <c r="L51" s="74"/>
      <c r="M51" s="6" t="str">
        <f>IF(J51="","",(K51/J51)/LOOKUP(RIGHT($D$2,3),定数!$A$6:$A$13,定数!$B$6:$B$13))</f>
        <v/>
      </c>
      <c r="N51" s="53"/>
      <c r="O51" s="8"/>
      <c r="P51" s="75"/>
      <c r="Q51" s="75"/>
      <c r="R51" s="76" t="str">
        <f>IF(P51="","",T51*M51*LOOKUP(RIGHT($D$2,3),定数!$A$6:$A$13,定数!$B$6:$B$13))</f>
        <v/>
      </c>
      <c r="S51" s="76"/>
      <c r="T51" s="77" t="str">
        <f t="shared" si="6"/>
        <v/>
      </c>
      <c r="U51" s="77"/>
      <c r="V51" t="str">
        <f t="shared" si="9"/>
        <v/>
      </c>
      <c r="W51" t="str">
        <f t="shared" si="3"/>
        <v/>
      </c>
      <c r="X51" s="35" t="str">
        <f t="shared" si="7"/>
        <v/>
      </c>
      <c r="Y51" s="36" t="str">
        <f t="shared" si="8"/>
        <v/>
      </c>
      <c r="Z51" t="str">
        <f t="shared" si="4"/>
        <v/>
      </c>
      <c r="AA51" t="str">
        <f t="shared" si="5"/>
        <v/>
      </c>
    </row>
    <row r="52" spans="2:27" x14ac:dyDescent="0.15">
      <c r="B52" s="53">
        <v>44</v>
      </c>
      <c r="C52" s="74" t="str">
        <f t="shared" si="0"/>
        <v/>
      </c>
      <c r="D52" s="74"/>
      <c r="E52" s="53"/>
      <c r="F52" s="8"/>
      <c r="G52" s="53" t="s">
        <v>3</v>
      </c>
      <c r="H52" s="75"/>
      <c r="I52" s="75"/>
      <c r="J52" s="53"/>
      <c r="K52" s="74" t="str">
        <f t="shared" si="1"/>
        <v/>
      </c>
      <c r="L52" s="74"/>
      <c r="M52" s="6" t="str">
        <f>IF(J52="","",(K52/J52)/LOOKUP(RIGHT($D$2,3),定数!$A$6:$A$13,定数!$B$6:$B$13))</f>
        <v/>
      </c>
      <c r="N52" s="53"/>
      <c r="O52" s="8"/>
      <c r="P52" s="75"/>
      <c r="Q52" s="75"/>
      <c r="R52" s="76" t="str">
        <f>IF(P52="","",T52*M52*LOOKUP(RIGHT($D$2,3),定数!$A$6:$A$13,定数!$B$6:$B$13))</f>
        <v/>
      </c>
      <c r="S52" s="76"/>
      <c r="T52" s="77" t="str">
        <f t="shared" si="6"/>
        <v/>
      </c>
      <c r="U52" s="77"/>
      <c r="V52" t="str">
        <f t="shared" si="9"/>
        <v/>
      </c>
      <c r="W52" t="str">
        <f t="shared" si="3"/>
        <v/>
      </c>
      <c r="X52" s="35" t="str">
        <f t="shared" si="7"/>
        <v/>
      </c>
      <c r="Y52" s="36" t="str">
        <f t="shared" si="8"/>
        <v/>
      </c>
      <c r="Z52" t="str">
        <f t="shared" si="4"/>
        <v/>
      </c>
      <c r="AA52" t="str">
        <f t="shared" si="5"/>
        <v/>
      </c>
    </row>
    <row r="53" spans="2:27" x14ac:dyDescent="0.15">
      <c r="B53" s="53">
        <v>45</v>
      </c>
      <c r="C53" s="74" t="str">
        <f t="shared" si="0"/>
        <v/>
      </c>
      <c r="D53" s="74"/>
      <c r="E53" s="53"/>
      <c r="F53" s="8"/>
      <c r="G53" s="53" t="s">
        <v>4</v>
      </c>
      <c r="H53" s="75"/>
      <c r="I53" s="75"/>
      <c r="J53" s="53"/>
      <c r="K53" s="74" t="str">
        <f t="shared" si="1"/>
        <v/>
      </c>
      <c r="L53" s="74"/>
      <c r="M53" s="6" t="str">
        <f>IF(J53="","",(K53/J53)/LOOKUP(RIGHT($D$2,3),定数!$A$6:$A$13,定数!$B$6:$B$13))</f>
        <v/>
      </c>
      <c r="N53" s="53"/>
      <c r="O53" s="8"/>
      <c r="P53" s="75"/>
      <c r="Q53" s="75"/>
      <c r="R53" s="76" t="str">
        <f>IF(P53="","",T53*M53*LOOKUP(RIGHT($D$2,3),定数!$A$6:$A$13,定数!$B$6:$B$13))</f>
        <v/>
      </c>
      <c r="S53" s="76"/>
      <c r="T53" s="77" t="str">
        <f t="shared" si="6"/>
        <v/>
      </c>
      <c r="U53" s="77"/>
      <c r="V53" t="str">
        <f t="shared" si="9"/>
        <v/>
      </c>
      <c r="W53" t="str">
        <f t="shared" si="3"/>
        <v/>
      </c>
      <c r="X53" s="35" t="str">
        <f t="shared" si="7"/>
        <v/>
      </c>
      <c r="Y53" s="36" t="str">
        <f t="shared" si="8"/>
        <v/>
      </c>
      <c r="Z53" t="str">
        <f t="shared" si="4"/>
        <v/>
      </c>
      <c r="AA53" t="str">
        <f t="shared" si="5"/>
        <v/>
      </c>
    </row>
    <row r="54" spans="2:27" x14ac:dyDescent="0.15">
      <c r="B54" s="53">
        <v>46</v>
      </c>
      <c r="C54" s="74" t="str">
        <f t="shared" si="0"/>
        <v/>
      </c>
      <c r="D54" s="74"/>
      <c r="E54" s="53"/>
      <c r="F54" s="8"/>
      <c r="G54" s="53" t="s">
        <v>4</v>
      </c>
      <c r="H54" s="75"/>
      <c r="I54" s="75"/>
      <c r="J54" s="53"/>
      <c r="K54" s="74" t="str">
        <f t="shared" si="1"/>
        <v/>
      </c>
      <c r="L54" s="74"/>
      <c r="M54" s="6" t="str">
        <f>IF(J54="","",(K54/J54)/LOOKUP(RIGHT($D$2,3),定数!$A$6:$A$13,定数!$B$6:$B$13))</f>
        <v/>
      </c>
      <c r="N54" s="53"/>
      <c r="O54" s="8"/>
      <c r="P54" s="75"/>
      <c r="Q54" s="75"/>
      <c r="R54" s="76" t="str">
        <f>IF(P54="","",T54*M54*LOOKUP(RIGHT($D$2,3),定数!$A$6:$A$13,定数!$B$6:$B$13))</f>
        <v/>
      </c>
      <c r="S54" s="76"/>
      <c r="T54" s="77" t="str">
        <f>IF(P54="","",IF(G54="買",(P54-H54),(H54-P54))*IF(RIGHT($D$2,3)="JPY",100,10000))</f>
        <v/>
      </c>
      <c r="U54" s="77"/>
      <c r="V54" t="str">
        <f t="shared" si="9"/>
        <v/>
      </c>
      <c r="W54" t="str">
        <f t="shared" si="3"/>
        <v/>
      </c>
      <c r="X54" s="35" t="str">
        <f t="shared" si="7"/>
        <v/>
      </c>
      <c r="Y54" s="36" t="str">
        <f t="shared" si="8"/>
        <v/>
      </c>
      <c r="Z54" t="str">
        <f t="shared" si="4"/>
        <v/>
      </c>
      <c r="AA54" t="str">
        <f t="shared" si="5"/>
        <v/>
      </c>
    </row>
    <row r="55" spans="2:27" x14ac:dyDescent="0.15">
      <c r="B55" s="53">
        <v>47</v>
      </c>
      <c r="C55" s="74" t="str">
        <f t="shared" si="0"/>
        <v/>
      </c>
      <c r="D55" s="74"/>
      <c r="E55" s="53"/>
      <c r="F55" s="8"/>
      <c r="G55" s="53" t="s">
        <v>4</v>
      </c>
      <c r="H55" s="75"/>
      <c r="I55" s="75"/>
      <c r="J55" s="53"/>
      <c r="K55" s="74" t="str">
        <f t="shared" si="1"/>
        <v/>
      </c>
      <c r="L55" s="74"/>
      <c r="M55" s="6" t="str">
        <f>IF(J55="","",(K55/J55)/LOOKUP(RIGHT($D$2,3),定数!$A$6:$A$13,定数!$B$6:$B$13))</f>
        <v/>
      </c>
      <c r="N55" s="53"/>
      <c r="O55" s="8"/>
      <c r="P55" s="75"/>
      <c r="Q55" s="75"/>
      <c r="R55" s="76" t="str">
        <f>IF(P55="","",T55*M55*LOOKUP(RIGHT($D$2,3),定数!$A$6:$A$13,定数!$B$6:$B$13))</f>
        <v/>
      </c>
      <c r="S55" s="76"/>
      <c r="T55" s="77" t="str">
        <f t="shared" si="6"/>
        <v/>
      </c>
      <c r="U55" s="77"/>
      <c r="V55" t="str">
        <f t="shared" si="9"/>
        <v/>
      </c>
      <c r="W55" t="str">
        <f t="shared" si="3"/>
        <v/>
      </c>
      <c r="X55" s="35" t="str">
        <f t="shared" si="7"/>
        <v/>
      </c>
      <c r="Y55" s="36" t="str">
        <f t="shared" si="8"/>
        <v/>
      </c>
      <c r="Z55" t="str">
        <f t="shared" si="4"/>
        <v/>
      </c>
      <c r="AA55" t="str">
        <f t="shared" si="5"/>
        <v/>
      </c>
    </row>
    <row r="56" spans="2:27" x14ac:dyDescent="0.15">
      <c r="B56" s="53">
        <v>48</v>
      </c>
      <c r="C56" s="74" t="str">
        <f t="shared" si="0"/>
        <v/>
      </c>
      <c r="D56" s="74"/>
      <c r="E56" s="53"/>
      <c r="F56" s="8"/>
      <c r="G56" s="53" t="s">
        <v>3</v>
      </c>
      <c r="H56" s="75"/>
      <c r="I56" s="75"/>
      <c r="J56" s="53"/>
      <c r="K56" s="74" t="str">
        <f t="shared" si="1"/>
        <v/>
      </c>
      <c r="L56" s="74"/>
      <c r="M56" s="6" t="str">
        <f>IF(J56="","",(K56/J56)/LOOKUP(RIGHT($D$2,3),定数!$A$6:$A$13,定数!$B$6:$B$13))</f>
        <v/>
      </c>
      <c r="N56" s="53"/>
      <c r="O56" s="8"/>
      <c r="P56" s="75"/>
      <c r="Q56" s="75"/>
      <c r="R56" s="76" t="str">
        <f>IF(P56="","",T56*M56*LOOKUP(RIGHT($D$2,3),定数!$A$6:$A$13,定数!$B$6:$B$13))</f>
        <v/>
      </c>
      <c r="S56" s="76"/>
      <c r="T56" s="77" t="str">
        <f t="shared" si="6"/>
        <v/>
      </c>
      <c r="U56" s="77"/>
      <c r="V56" t="str">
        <f t="shared" si="9"/>
        <v/>
      </c>
      <c r="W56" t="str">
        <f t="shared" si="3"/>
        <v/>
      </c>
      <c r="X56" s="35" t="str">
        <f t="shared" si="7"/>
        <v/>
      </c>
      <c r="Y56" s="36" t="str">
        <f t="shared" si="8"/>
        <v/>
      </c>
      <c r="Z56" t="str">
        <f t="shared" si="4"/>
        <v/>
      </c>
      <c r="AA56" t="str">
        <f t="shared" si="5"/>
        <v/>
      </c>
    </row>
    <row r="57" spans="2:27" x14ac:dyDescent="0.15">
      <c r="B57" s="53">
        <v>49</v>
      </c>
      <c r="C57" s="74" t="str">
        <f t="shared" si="0"/>
        <v/>
      </c>
      <c r="D57" s="74"/>
      <c r="E57" s="53"/>
      <c r="F57" s="8"/>
      <c r="G57" s="53" t="s">
        <v>3</v>
      </c>
      <c r="H57" s="75"/>
      <c r="I57" s="75"/>
      <c r="J57" s="53"/>
      <c r="K57" s="74" t="str">
        <f t="shared" si="1"/>
        <v/>
      </c>
      <c r="L57" s="74"/>
      <c r="M57" s="6" t="str">
        <f>IF(J57="","",(K57/J57)/LOOKUP(RIGHT($D$2,3),定数!$A$6:$A$13,定数!$B$6:$B$13))</f>
        <v/>
      </c>
      <c r="N57" s="53"/>
      <c r="O57" s="8"/>
      <c r="P57" s="75"/>
      <c r="Q57" s="75"/>
      <c r="R57" s="76" t="str">
        <f>IF(P57="","",T57*M57*LOOKUP(RIGHT($D$2,3),定数!$A$6:$A$13,定数!$B$6:$B$13))</f>
        <v/>
      </c>
      <c r="S57" s="76"/>
      <c r="T57" s="77" t="str">
        <f t="shared" si="6"/>
        <v/>
      </c>
      <c r="U57" s="77"/>
      <c r="V57" t="str">
        <f t="shared" si="9"/>
        <v/>
      </c>
      <c r="W57" t="str">
        <f t="shared" si="3"/>
        <v/>
      </c>
      <c r="X57" s="35" t="str">
        <f t="shared" si="7"/>
        <v/>
      </c>
      <c r="Y57" s="36" t="str">
        <f t="shared" si="8"/>
        <v/>
      </c>
      <c r="Z57" t="str">
        <f t="shared" si="4"/>
        <v/>
      </c>
      <c r="AA57" t="str">
        <f t="shared" si="5"/>
        <v/>
      </c>
    </row>
    <row r="58" spans="2:27" x14ac:dyDescent="0.15">
      <c r="B58" s="53">
        <v>50</v>
      </c>
      <c r="C58" s="74" t="str">
        <f t="shared" si="0"/>
        <v/>
      </c>
      <c r="D58" s="74"/>
      <c r="E58" s="53"/>
      <c r="F58" s="8"/>
      <c r="G58" s="53" t="s">
        <v>3</v>
      </c>
      <c r="H58" s="75"/>
      <c r="I58" s="75"/>
      <c r="J58" s="53"/>
      <c r="K58" s="74" t="str">
        <f t="shared" si="1"/>
        <v/>
      </c>
      <c r="L58" s="74"/>
      <c r="M58" s="6" t="str">
        <f>IF(J58="","",(K58/J58)/LOOKUP(RIGHT($D$2,3),定数!$A$6:$A$13,定数!$B$6:$B$13))</f>
        <v/>
      </c>
      <c r="N58" s="53"/>
      <c r="O58" s="8"/>
      <c r="P58" s="75"/>
      <c r="Q58" s="75"/>
      <c r="R58" s="76" t="str">
        <f>IF(P58="","",T58*M58*LOOKUP(RIGHT($D$2,3),定数!$A$6:$A$13,定数!$B$6:$B$13))</f>
        <v/>
      </c>
      <c r="S58" s="76"/>
      <c r="T58" s="77" t="str">
        <f t="shared" si="6"/>
        <v/>
      </c>
      <c r="U58" s="77"/>
      <c r="V58" t="str">
        <f t="shared" si="9"/>
        <v/>
      </c>
      <c r="W58" t="str">
        <f t="shared" si="3"/>
        <v/>
      </c>
      <c r="X58" s="35" t="str">
        <f t="shared" si="7"/>
        <v/>
      </c>
      <c r="Y58" s="36" t="str">
        <f t="shared" si="8"/>
        <v/>
      </c>
      <c r="Z58" t="str">
        <f t="shared" si="4"/>
        <v/>
      </c>
      <c r="AA58" t="str">
        <f t="shared" si="5"/>
        <v/>
      </c>
    </row>
    <row r="59" spans="2:27" x14ac:dyDescent="0.15">
      <c r="B59" s="53">
        <v>51</v>
      </c>
      <c r="C59" s="74" t="str">
        <f t="shared" si="0"/>
        <v/>
      </c>
      <c r="D59" s="74"/>
      <c r="E59" s="53"/>
      <c r="F59" s="8"/>
      <c r="G59" s="53" t="s">
        <v>4</v>
      </c>
      <c r="H59" s="75"/>
      <c r="I59" s="75"/>
      <c r="J59" s="53"/>
      <c r="K59" s="74" t="str">
        <f t="shared" si="1"/>
        <v/>
      </c>
      <c r="L59" s="74"/>
      <c r="M59" s="6" t="str">
        <f>IF(J59="","",(K59/J59)/LOOKUP(RIGHT($D$2,3),定数!$A$6:$A$13,定数!$B$6:$B$13))</f>
        <v/>
      </c>
      <c r="N59" s="53"/>
      <c r="O59" s="8"/>
      <c r="P59" s="75"/>
      <c r="Q59" s="75"/>
      <c r="R59" s="76" t="str">
        <f>IF(P59="","",T59*M59*LOOKUP(RIGHT($D$2,3),定数!$A$6:$A$13,定数!$B$6:$B$13))</f>
        <v/>
      </c>
      <c r="S59" s="76"/>
      <c r="T59" s="77" t="str">
        <f t="shared" si="6"/>
        <v/>
      </c>
      <c r="U59" s="77"/>
      <c r="V59" t="str">
        <f t="shared" si="9"/>
        <v/>
      </c>
      <c r="W59" t="str">
        <f t="shared" si="3"/>
        <v/>
      </c>
      <c r="X59" s="35" t="str">
        <f t="shared" si="7"/>
        <v/>
      </c>
      <c r="Y59" s="36" t="str">
        <f t="shared" si="8"/>
        <v/>
      </c>
      <c r="Z59" t="str">
        <f t="shared" si="4"/>
        <v/>
      </c>
      <c r="AA59" t="str">
        <f t="shared" si="5"/>
        <v/>
      </c>
    </row>
    <row r="60" spans="2:27" x14ac:dyDescent="0.15">
      <c r="B60" s="53">
        <v>52</v>
      </c>
      <c r="C60" s="74" t="str">
        <f t="shared" si="0"/>
        <v/>
      </c>
      <c r="D60" s="74"/>
      <c r="E60" s="53"/>
      <c r="F60" s="8"/>
      <c r="G60" s="53" t="s">
        <v>4</v>
      </c>
      <c r="H60" s="75"/>
      <c r="I60" s="75"/>
      <c r="J60" s="53"/>
      <c r="K60" s="74" t="str">
        <f t="shared" si="1"/>
        <v/>
      </c>
      <c r="L60" s="74"/>
      <c r="M60" s="6" t="str">
        <f>IF(J60="","",(K60/J60)/LOOKUP(RIGHT($D$2,3),定数!$A$6:$A$13,定数!$B$6:$B$13))</f>
        <v/>
      </c>
      <c r="N60" s="53"/>
      <c r="O60" s="8"/>
      <c r="P60" s="75"/>
      <c r="Q60" s="75"/>
      <c r="R60" s="76" t="str">
        <f>IF(P60="","",T60*M60*LOOKUP(RIGHT($D$2,3),定数!$A$6:$A$13,定数!$B$6:$B$13))</f>
        <v/>
      </c>
      <c r="S60" s="76"/>
      <c r="T60" s="77" t="str">
        <f t="shared" si="6"/>
        <v/>
      </c>
      <c r="U60" s="77"/>
      <c r="V60" t="str">
        <f t="shared" si="9"/>
        <v/>
      </c>
      <c r="W60" t="str">
        <f t="shared" si="3"/>
        <v/>
      </c>
      <c r="X60" s="35" t="str">
        <f t="shared" si="7"/>
        <v/>
      </c>
      <c r="Y60" s="36" t="str">
        <f t="shared" si="8"/>
        <v/>
      </c>
      <c r="Z60" t="str">
        <f t="shared" si="4"/>
        <v/>
      </c>
      <c r="AA60" t="str">
        <f t="shared" si="5"/>
        <v/>
      </c>
    </row>
    <row r="61" spans="2:27" x14ac:dyDescent="0.15">
      <c r="B61" s="53">
        <v>53</v>
      </c>
      <c r="C61" s="74" t="str">
        <f t="shared" si="0"/>
        <v/>
      </c>
      <c r="D61" s="74"/>
      <c r="E61" s="53"/>
      <c r="F61" s="8"/>
      <c r="G61" s="53" t="s">
        <v>4</v>
      </c>
      <c r="H61" s="75"/>
      <c r="I61" s="75"/>
      <c r="J61" s="53"/>
      <c r="K61" s="74" t="str">
        <f t="shared" si="1"/>
        <v/>
      </c>
      <c r="L61" s="74"/>
      <c r="M61" s="6" t="str">
        <f>IF(J61="","",(K61/J61)/LOOKUP(RIGHT($D$2,3),定数!$A$6:$A$13,定数!$B$6:$B$13))</f>
        <v/>
      </c>
      <c r="N61" s="53"/>
      <c r="O61" s="8"/>
      <c r="P61" s="75"/>
      <c r="Q61" s="75"/>
      <c r="R61" s="76" t="str">
        <f>IF(P61="","",T61*M61*LOOKUP(RIGHT($D$2,3),定数!$A$6:$A$13,定数!$B$6:$B$13))</f>
        <v/>
      </c>
      <c r="S61" s="76"/>
      <c r="T61" s="77" t="str">
        <f t="shared" si="6"/>
        <v/>
      </c>
      <c r="U61" s="77"/>
      <c r="V61" t="str">
        <f t="shared" si="9"/>
        <v/>
      </c>
      <c r="W61" t="str">
        <f t="shared" si="3"/>
        <v/>
      </c>
      <c r="X61" s="35" t="str">
        <f t="shared" si="7"/>
        <v/>
      </c>
      <c r="Y61" s="36" t="str">
        <f t="shared" si="8"/>
        <v/>
      </c>
      <c r="Z61" t="str">
        <f t="shared" si="4"/>
        <v/>
      </c>
      <c r="AA61" t="str">
        <f t="shared" si="5"/>
        <v/>
      </c>
    </row>
    <row r="62" spans="2:27" x14ac:dyDescent="0.15">
      <c r="B62" s="53">
        <v>54</v>
      </c>
      <c r="C62" s="74" t="str">
        <f t="shared" si="0"/>
        <v/>
      </c>
      <c r="D62" s="74"/>
      <c r="E62" s="53"/>
      <c r="F62" s="8"/>
      <c r="G62" s="53" t="s">
        <v>3</v>
      </c>
      <c r="H62" s="75"/>
      <c r="I62" s="75"/>
      <c r="J62" s="53"/>
      <c r="K62" s="74" t="str">
        <f t="shared" si="1"/>
        <v/>
      </c>
      <c r="L62" s="74"/>
      <c r="M62" s="6" t="str">
        <f>IF(J62="","",(K62/J62)/LOOKUP(RIGHT($D$2,3),定数!$A$6:$A$13,定数!$B$6:$B$13))</f>
        <v/>
      </c>
      <c r="N62" s="53"/>
      <c r="O62" s="8"/>
      <c r="P62" s="75"/>
      <c r="Q62" s="75"/>
      <c r="R62" s="76" t="str">
        <f>IF(P62="","",T62*M62*LOOKUP(RIGHT($D$2,3),定数!$A$6:$A$13,定数!$B$6:$B$13))</f>
        <v/>
      </c>
      <c r="S62" s="76"/>
      <c r="T62" s="77" t="str">
        <f t="shared" si="6"/>
        <v/>
      </c>
      <c r="U62" s="77"/>
      <c r="V62" t="str">
        <f t="shared" si="9"/>
        <v/>
      </c>
      <c r="W62" t="str">
        <f t="shared" si="3"/>
        <v/>
      </c>
      <c r="X62" s="35" t="str">
        <f t="shared" si="7"/>
        <v/>
      </c>
      <c r="Y62" s="36" t="str">
        <f t="shared" si="8"/>
        <v/>
      </c>
      <c r="Z62" t="str">
        <f t="shared" si="4"/>
        <v/>
      </c>
      <c r="AA62" t="str">
        <f t="shared" si="5"/>
        <v/>
      </c>
    </row>
    <row r="63" spans="2:27" x14ac:dyDescent="0.15">
      <c r="B63" s="53">
        <v>55</v>
      </c>
      <c r="C63" s="74" t="str">
        <f t="shared" si="0"/>
        <v/>
      </c>
      <c r="D63" s="74"/>
      <c r="E63" s="53"/>
      <c r="F63" s="8"/>
      <c r="G63" s="53" t="s">
        <v>4</v>
      </c>
      <c r="H63" s="75"/>
      <c r="I63" s="75"/>
      <c r="J63" s="53"/>
      <c r="K63" s="74" t="str">
        <f t="shared" si="1"/>
        <v/>
      </c>
      <c r="L63" s="74"/>
      <c r="M63" s="6" t="str">
        <f>IF(J63="","",(K63/J63)/LOOKUP(RIGHT($D$2,3),定数!$A$6:$A$13,定数!$B$6:$B$13))</f>
        <v/>
      </c>
      <c r="N63" s="53"/>
      <c r="O63" s="8"/>
      <c r="P63" s="75"/>
      <c r="Q63" s="75"/>
      <c r="R63" s="76" t="str">
        <f>IF(P63="","",T63*M63*LOOKUP(RIGHT($D$2,3),定数!$A$6:$A$13,定数!$B$6:$B$13))</f>
        <v/>
      </c>
      <c r="S63" s="76"/>
      <c r="T63" s="77" t="str">
        <f t="shared" si="6"/>
        <v/>
      </c>
      <c r="U63" s="77"/>
      <c r="V63" t="str">
        <f t="shared" si="9"/>
        <v/>
      </c>
      <c r="W63" t="str">
        <f t="shared" si="3"/>
        <v/>
      </c>
      <c r="X63" s="35" t="str">
        <f t="shared" si="7"/>
        <v/>
      </c>
      <c r="Y63" s="36" t="str">
        <f t="shared" si="8"/>
        <v/>
      </c>
      <c r="Z63" t="str">
        <f t="shared" si="4"/>
        <v/>
      </c>
      <c r="AA63" t="str">
        <f t="shared" si="5"/>
        <v/>
      </c>
    </row>
    <row r="64" spans="2:27" x14ac:dyDescent="0.15">
      <c r="B64" s="53">
        <v>56</v>
      </c>
      <c r="C64" s="74" t="str">
        <f t="shared" si="0"/>
        <v/>
      </c>
      <c r="D64" s="74"/>
      <c r="E64" s="53"/>
      <c r="F64" s="8"/>
      <c r="G64" s="53" t="s">
        <v>3</v>
      </c>
      <c r="H64" s="75"/>
      <c r="I64" s="75"/>
      <c r="J64" s="53"/>
      <c r="K64" s="74" t="str">
        <f t="shared" si="1"/>
        <v/>
      </c>
      <c r="L64" s="74"/>
      <c r="M64" s="6" t="str">
        <f>IF(J64="","",(K64/J64)/LOOKUP(RIGHT($D$2,3),定数!$A$6:$A$13,定数!$B$6:$B$13))</f>
        <v/>
      </c>
      <c r="N64" s="53"/>
      <c r="O64" s="8"/>
      <c r="P64" s="75"/>
      <c r="Q64" s="75"/>
      <c r="R64" s="76" t="str">
        <f>IF(P64="","",T64*M64*LOOKUP(RIGHT($D$2,3),定数!$A$6:$A$13,定数!$B$6:$B$13))</f>
        <v/>
      </c>
      <c r="S64" s="76"/>
      <c r="T64" s="77" t="str">
        <f t="shared" si="6"/>
        <v/>
      </c>
      <c r="U64" s="77"/>
      <c r="V64" t="str">
        <f t="shared" si="9"/>
        <v/>
      </c>
      <c r="W64" t="str">
        <f t="shared" si="3"/>
        <v/>
      </c>
      <c r="X64" s="35" t="str">
        <f t="shared" si="7"/>
        <v/>
      </c>
      <c r="Y64" s="36" t="str">
        <f t="shared" si="8"/>
        <v/>
      </c>
      <c r="Z64" t="str">
        <f t="shared" si="4"/>
        <v/>
      </c>
      <c r="AA64" t="str">
        <f t="shared" si="5"/>
        <v/>
      </c>
    </row>
    <row r="65" spans="2:27" x14ac:dyDescent="0.15">
      <c r="B65" s="53">
        <v>57</v>
      </c>
      <c r="C65" s="74" t="str">
        <f t="shared" si="0"/>
        <v/>
      </c>
      <c r="D65" s="74"/>
      <c r="E65" s="53"/>
      <c r="F65" s="8"/>
      <c r="G65" s="53" t="s">
        <v>4</v>
      </c>
      <c r="H65" s="75"/>
      <c r="I65" s="75"/>
      <c r="J65" s="53"/>
      <c r="K65" s="74" t="str">
        <f t="shared" si="1"/>
        <v/>
      </c>
      <c r="L65" s="74"/>
      <c r="M65" s="6" t="str">
        <f>IF(J65="","",(K65/J65)/LOOKUP(RIGHT($D$2,3),定数!$A$6:$A$13,定数!$B$6:$B$13))</f>
        <v/>
      </c>
      <c r="N65" s="53"/>
      <c r="O65" s="8"/>
      <c r="P65" s="75"/>
      <c r="Q65" s="75"/>
      <c r="R65" s="76" t="str">
        <f>IF(P65="","",T65*M65*LOOKUP(RIGHT($D$2,3),定数!$A$6:$A$13,定数!$B$6:$B$13))</f>
        <v/>
      </c>
      <c r="S65" s="76"/>
      <c r="T65" s="77" t="str">
        <f t="shared" si="6"/>
        <v/>
      </c>
      <c r="U65" s="77"/>
      <c r="V65" t="str">
        <f t="shared" si="9"/>
        <v/>
      </c>
      <c r="W65" t="str">
        <f t="shared" si="3"/>
        <v/>
      </c>
      <c r="X65" s="35" t="str">
        <f t="shared" si="7"/>
        <v/>
      </c>
      <c r="Y65" s="36" t="str">
        <f t="shared" si="8"/>
        <v/>
      </c>
      <c r="Z65" t="str">
        <f t="shared" si="4"/>
        <v/>
      </c>
      <c r="AA65" t="str">
        <f t="shared" si="5"/>
        <v/>
      </c>
    </row>
    <row r="66" spans="2:27" x14ac:dyDescent="0.15">
      <c r="B66" s="53">
        <v>58</v>
      </c>
      <c r="C66" s="74" t="str">
        <f t="shared" si="0"/>
        <v/>
      </c>
      <c r="D66" s="74"/>
      <c r="E66" s="53"/>
      <c r="F66" s="8"/>
      <c r="G66" s="53" t="s">
        <v>4</v>
      </c>
      <c r="H66" s="75"/>
      <c r="I66" s="75"/>
      <c r="J66" s="53"/>
      <c r="K66" s="74" t="str">
        <f t="shared" si="1"/>
        <v/>
      </c>
      <c r="L66" s="74"/>
      <c r="M66" s="6" t="str">
        <f>IF(J66="","",(K66/J66)/LOOKUP(RIGHT($D$2,3),定数!$A$6:$A$13,定数!$B$6:$B$13))</f>
        <v/>
      </c>
      <c r="N66" s="53"/>
      <c r="O66" s="8"/>
      <c r="P66" s="75"/>
      <c r="Q66" s="75"/>
      <c r="R66" s="76" t="str">
        <f>IF(P66="","",T66*M66*LOOKUP(RIGHT($D$2,3),定数!$A$6:$A$13,定数!$B$6:$B$13))</f>
        <v/>
      </c>
      <c r="S66" s="76"/>
      <c r="T66" s="77" t="str">
        <f t="shared" si="6"/>
        <v/>
      </c>
      <c r="U66" s="77"/>
      <c r="V66" t="str">
        <f t="shared" si="9"/>
        <v/>
      </c>
      <c r="W66" t="str">
        <f t="shared" si="3"/>
        <v/>
      </c>
      <c r="X66" s="35" t="str">
        <f t="shared" si="7"/>
        <v/>
      </c>
      <c r="Y66" s="36" t="str">
        <f t="shared" si="8"/>
        <v/>
      </c>
      <c r="Z66" t="str">
        <f t="shared" si="4"/>
        <v/>
      </c>
      <c r="AA66" t="str">
        <f t="shared" si="5"/>
        <v/>
      </c>
    </row>
    <row r="67" spans="2:27" x14ac:dyDescent="0.15">
      <c r="B67" s="53">
        <v>59</v>
      </c>
      <c r="C67" s="74" t="str">
        <f t="shared" si="0"/>
        <v/>
      </c>
      <c r="D67" s="74"/>
      <c r="E67" s="53"/>
      <c r="F67" s="8"/>
      <c r="G67" s="53" t="s">
        <v>3</v>
      </c>
      <c r="H67" s="75"/>
      <c r="I67" s="75"/>
      <c r="J67" s="53"/>
      <c r="K67" s="74" t="str">
        <f t="shared" si="1"/>
        <v/>
      </c>
      <c r="L67" s="74"/>
      <c r="M67" s="6" t="str">
        <f>IF(J67="","",(K67/J67)/LOOKUP(RIGHT($D$2,3),定数!$A$6:$A$13,定数!$B$6:$B$13))</f>
        <v/>
      </c>
      <c r="N67" s="53"/>
      <c r="O67" s="8"/>
      <c r="P67" s="75"/>
      <c r="Q67" s="75"/>
      <c r="R67" s="76" t="str">
        <f>IF(P67="","",T67*M67*LOOKUP(RIGHT($D$2,3),定数!$A$6:$A$13,定数!$B$6:$B$13))</f>
        <v/>
      </c>
      <c r="S67" s="76"/>
      <c r="T67" s="77" t="str">
        <f t="shared" si="6"/>
        <v/>
      </c>
      <c r="U67" s="77"/>
      <c r="V67" t="str">
        <f t="shared" si="9"/>
        <v/>
      </c>
      <c r="W67" t="str">
        <f t="shared" si="3"/>
        <v/>
      </c>
      <c r="X67" s="35" t="str">
        <f t="shared" si="7"/>
        <v/>
      </c>
      <c r="Y67" s="36" t="str">
        <f t="shared" si="8"/>
        <v/>
      </c>
      <c r="Z67" t="str">
        <f t="shared" si="4"/>
        <v/>
      </c>
      <c r="AA67" t="str">
        <f t="shared" si="5"/>
        <v/>
      </c>
    </row>
    <row r="68" spans="2:27" x14ac:dyDescent="0.15">
      <c r="B68" s="53">
        <v>60</v>
      </c>
      <c r="C68" s="74" t="str">
        <f t="shared" si="0"/>
        <v/>
      </c>
      <c r="D68" s="74"/>
      <c r="E68" s="53"/>
      <c r="F68" s="8"/>
      <c r="G68" s="53" t="s">
        <v>3</v>
      </c>
      <c r="H68" s="75"/>
      <c r="I68" s="75"/>
      <c r="J68" s="53"/>
      <c r="K68" s="74" t="str">
        <f t="shared" si="1"/>
        <v/>
      </c>
      <c r="L68" s="74"/>
      <c r="M68" s="6" t="str">
        <f>IF(J68="","",(K68/J68)/LOOKUP(RIGHT($D$2,3),定数!$A$6:$A$13,定数!$B$6:$B$13))</f>
        <v/>
      </c>
      <c r="N68" s="53"/>
      <c r="O68" s="8"/>
      <c r="P68" s="75"/>
      <c r="Q68" s="75"/>
      <c r="R68" s="76" t="str">
        <f>IF(P68="","",T68*M68*LOOKUP(RIGHT($D$2,3),定数!$A$6:$A$13,定数!$B$6:$B$13))</f>
        <v/>
      </c>
      <c r="S68" s="76"/>
      <c r="T68" s="77" t="str">
        <f t="shared" si="6"/>
        <v/>
      </c>
      <c r="U68" s="77"/>
      <c r="V68" t="str">
        <f t="shared" si="9"/>
        <v/>
      </c>
      <c r="W68" t="str">
        <f t="shared" si="3"/>
        <v/>
      </c>
      <c r="X68" s="35" t="str">
        <f t="shared" si="7"/>
        <v/>
      </c>
      <c r="Y68" s="36" t="str">
        <f t="shared" si="8"/>
        <v/>
      </c>
      <c r="Z68" t="str">
        <f t="shared" si="4"/>
        <v/>
      </c>
      <c r="AA68" t="str">
        <f t="shared" si="5"/>
        <v/>
      </c>
    </row>
    <row r="69" spans="2:27" x14ac:dyDescent="0.15">
      <c r="B69" s="53">
        <v>61</v>
      </c>
      <c r="C69" s="74" t="str">
        <f t="shared" si="0"/>
        <v/>
      </c>
      <c r="D69" s="74"/>
      <c r="E69" s="53"/>
      <c r="F69" s="8"/>
      <c r="G69" s="53" t="s">
        <v>3</v>
      </c>
      <c r="H69" s="75"/>
      <c r="I69" s="75"/>
      <c r="J69" s="53"/>
      <c r="K69" s="74" t="str">
        <f t="shared" si="1"/>
        <v/>
      </c>
      <c r="L69" s="74"/>
      <c r="M69" s="6" t="str">
        <f>IF(J69="","",(K69/J69)/LOOKUP(RIGHT($D$2,3),定数!$A$6:$A$13,定数!$B$6:$B$13))</f>
        <v/>
      </c>
      <c r="N69" s="53"/>
      <c r="O69" s="8"/>
      <c r="P69" s="75"/>
      <c r="Q69" s="75"/>
      <c r="R69" s="76" t="str">
        <f>IF(P69="","",T69*M69*LOOKUP(RIGHT($D$2,3),定数!$A$6:$A$13,定数!$B$6:$B$13))</f>
        <v/>
      </c>
      <c r="S69" s="76"/>
      <c r="T69" s="77" t="str">
        <f t="shared" si="6"/>
        <v/>
      </c>
      <c r="U69" s="77"/>
      <c r="V69" t="str">
        <f t="shared" si="9"/>
        <v/>
      </c>
      <c r="W69" t="str">
        <f t="shared" si="3"/>
        <v/>
      </c>
      <c r="X69" s="35" t="str">
        <f t="shared" si="7"/>
        <v/>
      </c>
      <c r="Y69" s="36" t="str">
        <f t="shared" si="8"/>
        <v/>
      </c>
      <c r="Z69" t="str">
        <f t="shared" si="4"/>
        <v/>
      </c>
      <c r="AA69" t="str">
        <f t="shared" si="5"/>
        <v/>
      </c>
    </row>
    <row r="70" spans="2:27" x14ac:dyDescent="0.15">
      <c r="B70" s="53">
        <v>62</v>
      </c>
      <c r="C70" s="74" t="str">
        <f t="shared" si="0"/>
        <v/>
      </c>
      <c r="D70" s="74"/>
      <c r="E70" s="53"/>
      <c r="F70" s="8"/>
      <c r="G70" s="53" t="s">
        <v>3</v>
      </c>
      <c r="H70" s="75"/>
      <c r="I70" s="75"/>
      <c r="J70" s="53"/>
      <c r="K70" s="74" t="str">
        <f t="shared" si="1"/>
        <v/>
      </c>
      <c r="L70" s="74"/>
      <c r="M70" s="6" t="str">
        <f>IF(J70="","",(K70/J70)/LOOKUP(RIGHT($D$2,3),定数!$A$6:$A$13,定数!$B$6:$B$13))</f>
        <v/>
      </c>
      <c r="N70" s="53"/>
      <c r="O70" s="8"/>
      <c r="P70" s="75"/>
      <c r="Q70" s="75"/>
      <c r="R70" s="76" t="str">
        <f>IF(P70="","",T70*M70*LOOKUP(RIGHT($D$2,3),定数!$A$6:$A$13,定数!$B$6:$B$13))</f>
        <v/>
      </c>
      <c r="S70" s="76"/>
      <c r="T70" s="77" t="str">
        <f t="shared" si="6"/>
        <v/>
      </c>
      <c r="U70" s="77"/>
      <c r="V70" t="str">
        <f t="shared" si="9"/>
        <v/>
      </c>
      <c r="W70" t="str">
        <f t="shared" si="3"/>
        <v/>
      </c>
      <c r="X70" s="35" t="str">
        <f t="shared" si="7"/>
        <v/>
      </c>
      <c r="Y70" s="36" t="str">
        <f t="shared" si="8"/>
        <v/>
      </c>
      <c r="Z70" t="str">
        <f t="shared" si="4"/>
        <v/>
      </c>
      <c r="AA70" t="str">
        <f t="shared" si="5"/>
        <v/>
      </c>
    </row>
    <row r="71" spans="2:27" x14ac:dyDescent="0.15">
      <c r="B71" s="53">
        <v>63</v>
      </c>
      <c r="C71" s="74" t="str">
        <f t="shared" si="0"/>
        <v/>
      </c>
      <c r="D71" s="74"/>
      <c r="E71" s="53"/>
      <c r="F71" s="8"/>
      <c r="G71" s="53" t="s">
        <v>3</v>
      </c>
      <c r="H71" s="75"/>
      <c r="I71" s="75"/>
      <c r="J71" s="53"/>
      <c r="K71" s="74" t="str">
        <f t="shared" si="1"/>
        <v/>
      </c>
      <c r="L71" s="74"/>
      <c r="M71" s="6" t="str">
        <f>IF(J71="","",(K71/J71)/LOOKUP(RIGHT($D$2,3),定数!$A$6:$A$13,定数!$B$6:$B$13))</f>
        <v/>
      </c>
      <c r="N71" s="53"/>
      <c r="O71" s="8"/>
      <c r="P71" s="75"/>
      <c r="Q71" s="75"/>
      <c r="R71" s="76" t="str">
        <f>IF(P71="","",T71*M71*LOOKUP(RIGHT($D$2,3),定数!$A$6:$A$13,定数!$B$6:$B$13))</f>
        <v/>
      </c>
      <c r="S71" s="76"/>
      <c r="T71" s="77" t="str">
        <f t="shared" si="6"/>
        <v/>
      </c>
      <c r="U71" s="77"/>
      <c r="V71" t="str">
        <f t="shared" si="9"/>
        <v/>
      </c>
      <c r="W71" t="str">
        <f t="shared" si="3"/>
        <v/>
      </c>
      <c r="X71" s="35" t="str">
        <f t="shared" si="7"/>
        <v/>
      </c>
      <c r="Y71" s="36" t="str">
        <f t="shared" si="8"/>
        <v/>
      </c>
      <c r="Z71" t="str">
        <f t="shared" si="4"/>
        <v/>
      </c>
      <c r="AA71" t="str">
        <f t="shared" si="5"/>
        <v/>
      </c>
    </row>
    <row r="72" spans="2:27" x14ac:dyDescent="0.15">
      <c r="B72" s="53">
        <v>64</v>
      </c>
      <c r="C72" s="74" t="str">
        <f t="shared" si="0"/>
        <v/>
      </c>
      <c r="D72" s="74"/>
      <c r="E72" s="53"/>
      <c r="F72" s="8"/>
      <c r="G72" s="53" t="s">
        <v>4</v>
      </c>
      <c r="H72" s="75"/>
      <c r="I72" s="75"/>
      <c r="J72" s="53"/>
      <c r="K72" s="74" t="str">
        <f t="shared" si="1"/>
        <v/>
      </c>
      <c r="L72" s="74"/>
      <c r="M72" s="6" t="str">
        <f>IF(J72="","",(K72/J72)/LOOKUP(RIGHT($D$2,3),定数!$A$6:$A$13,定数!$B$6:$B$13))</f>
        <v/>
      </c>
      <c r="N72" s="53"/>
      <c r="O72" s="8"/>
      <c r="P72" s="75"/>
      <c r="Q72" s="75"/>
      <c r="R72" s="76" t="str">
        <f>IF(P72="","",T72*M72*LOOKUP(RIGHT($D$2,3),定数!$A$6:$A$13,定数!$B$6:$B$13))</f>
        <v/>
      </c>
      <c r="S72" s="76"/>
      <c r="T72" s="77" t="str">
        <f t="shared" si="6"/>
        <v/>
      </c>
      <c r="U72" s="77"/>
      <c r="V72" t="str">
        <f t="shared" si="9"/>
        <v/>
      </c>
      <c r="W72" t="str">
        <f t="shared" si="3"/>
        <v/>
      </c>
      <c r="X72" s="35" t="str">
        <f t="shared" si="7"/>
        <v/>
      </c>
      <c r="Y72" s="36" t="str">
        <f t="shared" si="8"/>
        <v/>
      </c>
      <c r="Z72" t="str">
        <f t="shared" si="4"/>
        <v/>
      </c>
      <c r="AA72" t="str">
        <f t="shared" si="5"/>
        <v/>
      </c>
    </row>
    <row r="73" spans="2:27" x14ac:dyDescent="0.15">
      <c r="B73" s="53">
        <v>65</v>
      </c>
      <c r="C73" s="74" t="str">
        <f t="shared" si="0"/>
        <v/>
      </c>
      <c r="D73" s="74"/>
      <c r="E73" s="53"/>
      <c r="F73" s="8"/>
      <c r="G73" s="53" t="s">
        <v>4</v>
      </c>
      <c r="H73" s="75"/>
      <c r="I73" s="75"/>
      <c r="J73" s="53"/>
      <c r="K73" s="74" t="str">
        <f t="shared" si="1"/>
        <v/>
      </c>
      <c r="L73" s="74"/>
      <c r="M73" s="6" t="str">
        <f>IF(J73="","",(K73/J73)/LOOKUP(RIGHT($D$2,3),定数!$A$6:$A$13,定数!$B$6:$B$13))</f>
        <v/>
      </c>
      <c r="N73" s="53"/>
      <c r="O73" s="8"/>
      <c r="P73" s="75"/>
      <c r="Q73" s="75"/>
      <c r="R73" s="76" t="str">
        <f>IF(P73="","",T73*M73*LOOKUP(RIGHT($D$2,3),定数!$A$6:$A$13,定数!$B$6:$B$13))</f>
        <v/>
      </c>
      <c r="S73" s="76"/>
      <c r="T73" s="77" t="str">
        <f t="shared" si="6"/>
        <v/>
      </c>
      <c r="U73" s="77"/>
      <c r="V73" t="str">
        <f t="shared" si="9"/>
        <v/>
      </c>
      <c r="W73" t="str">
        <f t="shared" si="3"/>
        <v/>
      </c>
      <c r="X73" s="35" t="str">
        <f t="shared" si="7"/>
        <v/>
      </c>
      <c r="Y73" s="36" t="str">
        <f t="shared" si="8"/>
        <v/>
      </c>
      <c r="Z73" t="str">
        <f t="shared" si="4"/>
        <v/>
      </c>
      <c r="AA73" t="str">
        <f t="shared" si="5"/>
        <v/>
      </c>
    </row>
    <row r="74" spans="2:27" x14ac:dyDescent="0.15">
      <c r="B74" s="53">
        <v>66</v>
      </c>
      <c r="C74" s="74" t="str">
        <f t="shared" ref="C74:C108" si="10">IF(R73="","",C73+R73)</f>
        <v/>
      </c>
      <c r="D74" s="74"/>
      <c r="E74" s="53"/>
      <c r="F74" s="8"/>
      <c r="G74" s="53" t="s">
        <v>4</v>
      </c>
      <c r="H74" s="75"/>
      <c r="I74" s="75"/>
      <c r="J74" s="53"/>
      <c r="K74" s="74" t="str">
        <f t="shared" ref="K74:K108" si="11">IF(J74="","",C74*0.01)</f>
        <v/>
      </c>
      <c r="L74" s="74"/>
      <c r="M74" s="6" t="str">
        <f>IF(J74="","",(K74/J74)/LOOKUP(RIGHT($D$2,3),定数!$A$6:$A$13,定数!$B$6:$B$13))</f>
        <v/>
      </c>
      <c r="N74" s="53"/>
      <c r="O74" s="8"/>
      <c r="P74" s="75"/>
      <c r="Q74" s="75"/>
      <c r="R74" s="76" t="str">
        <f>IF(P74="","",T74*M74*LOOKUP(RIGHT($D$2,3),定数!$A$6:$A$13,定数!$B$6:$B$13))</f>
        <v/>
      </c>
      <c r="S74" s="76"/>
      <c r="T74" s="77" t="str">
        <f t="shared" si="6"/>
        <v/>
      </c>
      <c r="U74" s="77"/>
      <c r="V74" t="str">
        <f t="shared" si="9"/>
        <v/>
      </c>
      <c r="W74" t="str">
        <f t="shared" si="9"/>
        <v/>
      </c>
      <c r="X74" s="35" t="str">
        <f t="shared" si="7"/>
        <v/>
      </c>
      <c r="Y74" s="36" t="str">
        <f t="shared" si="8"/>
        <v/>
      </c>
      <c r="Z74" t="str">
        <f t="shared" ref="Z74:Z108" si="12">IF(R74&gt;0,R74,"")</f>
        <v/>
      </c>
      <c r="AA74" t="str">
        <f t="shared" ref="AA74:AA108" si="13">IF(R74&lt;0,R74,"")</f>
        <v/>
      </c>
    </row>
    <row r="75" spans="2:27" x14ac:dyDescent="0.15">
      <c r="B75" s="53">
        <v>67</v>
      </c>
      <c r="C75" s="74" t="str">
        <f t="shared" si="10"/>
        <v/>
      </c>
      <c r="D75" s="74"/>
      <c r="E75" s="53"/>
      <c r="F75" s="8"/>
      <c r="G75" s="53" t="s">
        <v>4</v>
      </c>
      <c r="H75" s="75"/>
      <c r="I75" s="75"/>
      <c r="J75" s="53"/>
      <c r="K75" s="74" t="str">
        <f t="shared" si="11"/>
        <v/>
      </c>
      <c r="L75" s="74"/>
      <c r="M75" s="6" t="str">
        <f>IF(J75="","",(K75/J75)/LOOKUP(RIGHT($D$2,3),定数!$A$6:$A$13,定数!$B$6:$B$13))</f>
        <v/>
      </c>
      <c r="N75" s="53"/>
      <c r="O75" s="8"/>
      <c r="P75" s="75"/>
      <c r="Q75" s="75"/>
      <c r="R75" s="76" t="str">
        <f>IF(P75="","",T75*M75*LOOKUP(RIGHT($D$2,3),定数!$A$6:$A$13,定数!$B$6:$B$13))</f>
        <v/>
      </c>
      <c r="S75" s="76"/>
      <c r="T75" s="77" t="str">
        <f t="shared" si="6"/>
        <v/>
      </c>
      <c r="U75" s="77"/>
      <c r="V75" t="str">
        <f t="shared" ref="V75:W90" si="14">IF(S75&lt;&gt;"",IF(S75&lt;0,1+V74,0),"")</f>
        <v/>
      </c>
      <c r="W75" t="str">
        <f t="shared" si="14"/>
        <v/>
      </c>
      <c r="X75" s="35" t="str">
        <f t="shared" si="7"/>
        <v/>
      </c>
      <c r="Y75" s="36" t="str">
        <f t="shared" si="8"/>
        <v/>
      </c>
      <c r="Z75" t="str">
        <f t="shared" si="12"/>
        <v/>
      </c>
      <c r="AA75" t="str">
        <f t="shared" si="13"/>
        <v/>
      </c>
    </row>
    <row r="76" spans="2:27" x14ac:dyDescent="0.15">
      <c r="B76" s="53">
        <v>68</v>
      </c>
      <c r="C76" s="74" t="str">
        <f t="shared" si="10"/>
        <v/>
      </c>
      <c r="D76" s="74"/>
      <c r="E76" s="53"/>
      <c r="F76" s="8"/>
      <c r="G76" s="53" t="s">
        <v>4</v>
      </c>
      <c r="H76" s="75"/>
      <c r="I76" s="75"/>
      <c r="J76" s="53"/>
      <c r="K76" s="74" t="str">
        <f t="shared" si="11"/>
        <v/>
      </c>
      <c r="L76" s="74"/>
      <c r="M76" s="6" t="str">
        <f>IF(J76="","",(K76/J76)/LOOKUP(RIGHT($D$2,3),定数!$A$6:$A$13,定数!$B$6:$B$13))</f>
        <v/>
      </c>
      <c r="N76" s="53"/>
      <c r="O76" s="8"/>
      <c r="P76" s="75"/>
      <c r="Q76" s="75"/>
      <c r="R76" s="76" t="str">
        <f>IF(P76="","",T76*M76*LOOKUP(RIGHT($D$2,3),定数!$A$6:$A$13,定数!$B$6:$B$13))</f>
        <v/>
      </c>
      <c r="S76" s="76"/>
      <c r="T76" s="77" t="str">
        <f t="shared" ref="T76:T108" si="15">IF(P76="","",IF(G76="買",(P76-H76),(H76-P76))*IF(RIGHT($D$2,3)="JPY",100,10000))</f>
        <v/>
      </c>
      <c r="U76" s="77"/>
      <c r="V76" t="str">
        <f t="shared" si="14"/>
        <v/>
      </c>
      <c r="W76" t="str">
        <f t="shared" si="14"/>
        <v/>
      </c>
      <c r="X76" s="35" t="str">
        <f t="shared" ref="X76:X108" si="16">IF(C76&lt;&gt;"",MAX(X75,C76),"")</f>
        <v/>
      </c>
      <c r="Y76" s="36" t="str">
        <f t="shared" ref="Y76:Y108" si="17">IF(X76&lt;&gt;"",1-(C76/X76),"")</f>
        <v/>
      </c>
      <c r="Z76" t="str">
        <f t="shared" si="12"/>
        <v/>
      </c>
      <c r="AA76" t="str">
        <f t="shared" si="13"/>
        <v/>
      </c>
    </row>
    <row r="77" spans="2:27" x14ac:dyDescent="0.15">
      <c r="B77" s="53">
        <v>69</v>
      </c>
      <c r="C77" s="74" t="str">
        <f t="shared" si="10"/>
        <v/>
      </c>
      <c r="D77" s="74"/>
      <c r="E77" s="53"/>
      <c r="F77" s="8"/>
      <c r="G77" s="53" t="s">
        <v>3</v>
      </c>
      <c r="H77" s="75"/>
      <c r="I77" s="75"/>
      <c r="J77" s="53"/>
      <c r="K77" s="74" t="str">
        <f t="shared" si="11"/>
        <v/>
      </c>
      <c r="L77" s="74"/>
      <c r="M77" s="6" t="str">
        <f>IF(J77="","",(K77/J77)/LOOKUP(RIGHT($D$2,3),定数!$A$6:$A$13,定数!$B$6:$B$13))</f>
        <v/>
      </c>
      <c r="N77" s="53"/>
      <c r="O77" s="8"/>
      <c r="P77" s="75"/>
      <c r="Q77" s="75"/>
      <c r="R77" s="76" t="str">
        <f>IF(P77="","",T77*M77*LOOKUP(RIGHT($D$2,3),定数!$A$6:$A$13,定数!$B$6:$B$13))</f>
        <v/>
      </c>
      <c r="S77" s="76"/>
      <c r="T77" s="77" t="str">
        <f t="shared" si="15"/>
        <v/>
      </c>
      <c r="U77" s="77"/>
      <c r="V77" t="str">
        <f t="shared" si="14"/>
        <v/>
      </c>
      <c r="W77" t="str">
        <f t="shared" si="14"/>
        <v/>
      </c>
      <c r="X77" s="35" t="str">
        <f t="shared" si="16"/>
        <v/>
      </c>
      <c r="Y77" s="36" t="str">
        <f t="shared" si="17"/>
        <v/>
      </c>
      <c r="Z77" t="str">
        <f t="shared" si="12"/>
        <v/>
      </c>
      <c r="AA77" t="str">
        <f t="shared" si="13"/>
        <v/>
      </c>
    </row>
    <row r="78" spans="2:27" x14ac:dyDescent="0.15">
      <c r="B78" s="53">
        <v>70</v>
      </c>
      <c r="C78" s="74" t="str">
        <f t="shared" si="10"/>
        <v/>
      </c>
      <c r="D78" s="74"/>
      <c r="E78" s="53"/>
      <c r="F78" s="8"/>
      <c r="G78" s="53" t="s">
        <v>3</v>
      </c>
      <c r="H78" s="75"/>
      <c r="I78" s="75"/>
      <c r="J78" s="53"/>
      <c r="K78" s="74" t="str">
        <f t="shared" si="11"/>
        <v/>
      </c>
      <c r="L78" s="74"/>
      <c r="M78" s="6" t="str">
        <f>IF(J78="","",(K78/J78)/LOOKUP(RIGHT($D$2,3),定数!$A$6:$A$13,定数!$B$6:$B$13))</f>
        <v/>
      </c>
      <c r="N78" s="53"/>
      <c r="O78" s="8"/>
      <c r="P78" s="75"/>
      <c r="Q78" s="75"/>
      <c r="R78" s="76" t="str">
        <f>IF(P78="","",T78*M78*LOOKUP(RIGHT($D$2,3),定数!$A$6:$A$13,定数!$B$6:$B$13))</f>
        <v/>
      </c>
      <c r="S78" s="76"/>
      <c r="T78" s="77" t="str">
        <f t="shared" si="15"/>
        <v/>
      </c>
      <c r="U78" s="77"/>
      <c r="V78" t="str">
        <f t="shared" si="14"/>
        <v/>
      </c>
      <c r="W78" t="str">
        <f t="shared" si="14"/>
        <v/>
      </c>
      <c r="X78" s="35" t="str">
        <f t="shared" si="16"/>
        <v/>
      </c>
      <c r="Y78" s="36" t="str">
        <f t="shared" si="17"/>
        <v/>
      </c>
      <c r="Z78" t="str">
        <f t="shared" si="12"/>
        <v/>
      </c>
      <c r="AA78" t="str">
        <f t="shared" si="13"/>
        <v/>
      </c>
    </row>
    <row r="79" spans="2:27" x14ac:dyDescent="0.15">
      <c r="B79" s="53">
        <v>71</v>
      </c>
      <c r="C79" s="74" t="str">
        <f t="shared" si="10"/>
        <v/>
      </c>
      <c r="D79" s="74"/>
      <c r="E79" s="53"/>
      <c r="F79" s="8"/>
      <c r="G79" s="53" t="s">
        <v>3</v>
      </c>
      <c r="H79" s="75"/>
      <c r="I79" s="75"/>
      <c r="J79" s="53"/>
      <c r="K79" s="74" t="str">
        <f t="shared" si="11"/>
        <v/>
      </c>
      <c r="L79" s="74"/>
      <c r="M79" s="6" t="str">
        <f>IF(J79="","",(K79/J79)/LOOKUP(RIGHT($D$2,3),定数!$A$6:$A$13,定数!$B$6:$B$13))</f>
        <v/>
      </c>
      <c r="N79" s="53"/>
      <c r="O79" s="8"/>
      <c r="P79" s="75"/>
      <c r="Q79" s="75"/>
      <c r="R79" s="76" t="str">
        <f>IF(P79="","",T79*M79*LOOKUP(RIGHT($D$2,3),定数!$A$6:$A$13,定数!$B$6:$B$13))</f>
        <v/>
      </c>
      <c r="S79" s="76"/>
      <c r="T79" s="77" t="str">
        <f t="shared" si="15"/>
        <v/>
      </c>
      <c r="U79" s="77"/>
      <c r="V79" t="str">
        <f t="shared" si="14"/>
        <v/>
      </c>
      <c r="W79" t="str">
        <f t="shared" si="14"/>
        <v/>
      </c>
      <c r="X79" s="35" t="str">
        <f t="shared" si="16"/>
        <v/>
      </c>
      <c r="Y79" s="36" t="str">
        <f t="shared" si="17"/>
        <v/>
      </c>
      <c r="Z79" t="str">
        <f t="shared" si="12"/>
        <v/>
      </c>
      <c r="AA79" t="str">
        <f t="shared" si="13"/>
        <v/>
      </c>
    </row>
    <row r="80" spans="2:27" x14ac:dyDescent="0.15">
      <c r="B80" s="53">
        <v>72</v>
      </c>
      <c r="C80" s="74" t="str">
        <f t="shared" si="10"/>
        <v/>
      </c>
      <c r="D80" s="74"/>
      <c r="E80" s="53"/>
      <c r="F80" s="8"/>
      <c r="G80" s="53" t="s">
        <v>4</v>
      </c>
      <c r="H80" s="75"/>
      <c r="I80" s="75"/>
      <c r="J80" s="53"/>
      <c r="K80" s="74" t="str">
        <f t="shared" si="11"/>
        <v/>
      </c>
      <c r="L80" s="74"/>
      <c r="M80" s="6" t="str">
        <f>IF(J80="","",(K80/J80)/LOOKUP(RIGHT($D$2,3),定数!$A$6:$A$13,定数!$B$6:$B$13))</f>
        <v/>
      </c>
      <c r="N80" s="53"/>
      <c r="O80" s="8"/>
      <c r="P80" s="75"/>
      <c r="Q80" s="75"/>
      <c r="R80" s="76" t="str">
        <f>IF(P80="","",T80*M80*LOOKUP(RIGHT($D$2,3),定数!$A$6:$A$13,定数!$B$6:$B$13))</f>
        <v/>
      </c>
      <c r="S80" s="76"/>
      <c r="T80" s="77" t="str">
        <f t="shared" si="15"/>
        <v/>
      </c>
      <c r="U80" s="77"/>
      <c r="V80" t="str">
        <f t="shared" si="14"/>
        <v/>
      </c>
      <c r="W80" t="str">
        <f t="shared" si="14"/>
        <v/>
      </c>
      <c r="X80" s="35" t="str">
        <f t="shared" si="16"/>
        <v/>
      </c>
      <c r="Y80" s="36" t="str">
        <f t="shared" si="17"/>
        <v/>
      </c>
      <c r="Z80" t="str">
        <f t="shared" si="12"/>
        <v/>
      </c>
      <c r="AA80" t="str">
        <f t="shared" si="13"/>
        <v/>
      </c>
    </row>
    <row r="81" spans="2:27" x14ac:dyDescent="0.15">
      <c r="B81" s="53">
        <v>73</v>
      </c>
      <c r="C81" s="74" t="str">
        <f t="shared" si="10"/>
        <v/>
      </c>
      <c r="D81" s="74"/>
      <c r="E81" s="53"/>
      <c r="F81" s="8"/>
      <c r="G81" s="53" t="s">
        <v>3</v>
      </c>
      <c r="H81" s="75"/>
      <c r="I81" s="75"/>
      <c r="J81" s="53"/>
      <c r="K81" s="74" t="str">
        <f t="shared" si="11"/>
        <v/>
      </c>
      <c r="L81" s="74"/>
      <c r="M81" s="6" t="str">
        <f>IF(J81="","",(K81/J81)/LOOKUP(RIGHT($D$2,3),定数!$A$6:$A$13,定数!$B$6:$B$13))</f>
        <v/>
      </c>
      <c r="N81" s="53"/>
      <c r="O81" s="8"/>
      <c r="P81" s="75"/>
      <c r="Q81" s="75"/>
      <c r="R81" s="76" t="str">
        <f>IF(P81="","",T81*M81*LOOKUP(RIGHT($D$2,3),定数!$A$6:$A$13,定数!$B$6:$B$13))</f>
        <v/>
      </c>
      <c r="S81" s="76"/>
      <c r="T81" s="77" t="str">
        <f t="shared" si="15"/>
        <v/>
      </c>
      <c r="U81" s="77"/>
      <c r="V81" t="str">
        <f t="shared" si="14"/>
        <v/>
      </c>
      <c r="W81" t="str">
        <f t="shared" si="14"/>
        <v/>
      </c>
      <c r="X81" s="35" t="str">
        <f t="shared" si="16"/>
        <v/>
      </c>
      <c r="Y81" s="36" t="str">
        <f t="shared" si="17"/>
        <v/>
      </c>
      <c r="Z81" t="str">
        <f t="shared" si="12"/>
        <v/>
      </c>
      <c r="AA81" t="str">
        <f t="shared" si="13"/>
        <v/>
      </c>
    </row>
    <row r="82" spans="2:27" x14ac:dyDescent="0.15">
      <c r="B82" s="53">
        <v>74</v>
      </c>
      <c r="C82" s="74" t="str">
        <f t="shared" si="10"/>
        <v/>
      </c>
      <c r="D82" s="74"/>
      <c r="E82" s="53"/>
      <c r="F82" s="8"/>
      <c r="G82" s="53"/>
      <c r="H82" s="75"/>
      <c r="I82" s="75"/>
      <c r="J82" s="53"/>
      <c r="K82" s="74" t="str">
        <f t="shared" si="11"/>
        <v/>
      </c>
      <c r="L82" s="74"/>
      <c r="M82" s="6" t="str">
        <f>IF(J82="","",(K82/J82)/LOOKUP(RIGHT($D$2,3),定数!$A$6:$A$13,定数!$B$6:$B$13))</f>
        <v/>
      </c>
      <c r="N82" s="53"/>
      <c r="O82" s="8"/>
      <c r="P82" s="75"/>
      <c r="Q82" s="75"/>
      <c r="R82" s="76" t="str">
        <f>IF(P82="","",T82*M82*LOOKUP(RIGHT($D$2,3),定数!$A$6:$A$13,定数!$B$6:$B$13))</f>
        <v/>
      </c>
      <c r="S82" s="76"/>
      <c r="T82" s="77" t="str">
        <f t="shared" si="15"/>
        <v/>
      </c>
      <c r="U82" s="77"/>
      <c r="V82" t="str">
        <f t="shared" si="14"/>
        <v/>
      </c>
      <c r="W82" t="str">
        <f t="shared" si="14"/>
        <v/>
      </c>
      <c r="X82" s="35" t="str">
        <f t="shared" si="16"/>
        <v/>
      </c>
      <c r="Y82" s="36" t="str">
        <f t="shared" si="17"/>
        <v/>
      </c>
      <c r="Z82" t="str">
        <f t="shared" si="12"/>
        <v/>
      </c>
      <c r="AA82" t="str">
        <f t="shared" si="13"/>
        <v/>
      </c>
    </row>
    <row r="83" spans="2:27" x14ac:dyDescent="0.15">
      <c r="B83" s="53">
        <v>75</v>
      </c>
      <c r="C83" s="74" t="str">
        <f t="shared" si="10"/>
        <v/>
      </c>
      <c r="D83" s="74"/>
      <c r="E83" s="53"/>
      <c r="F83" s="8"/>
      <c r="G83" s="53"/>
      <c r="H83" s="75"/>
      <c r="I83" s="75"/>
      <c r="J83" s="53"/>
      <c r="K83" s="74" t="str">
        <f t="shared" si="11"/>
        <v/>
      </c>
      <c r="L83" s="74"/>
      <c r="M83" s="6" t="str">
        <f>IF(J83="","",(K83/J83)/LOOKUP(RIGHT($D$2,3),定数!$A$6:$A$13,定数!$B$6:$B$13))</f>
        <v/>
      </c>
      <c r="N83" s="53"/>
      <c r="O83" s="8"/>
      <c r="P83" s="75"/>
      <c r="Q83" s="75"/>
      <c r="R83" s="76" t="str">
        <f>IF(P83="","",T83*M83*LOOKUP(RIGHT($D$2,3),定数!$A$6:$A$13,定数!$B$6:$B$13))</f>
        <v/>
      </c>
      <c r="S83" s="76"/>
      <c r="T83" s="77" t="str">
        <f t="shared" si="15"/>
        <v/>
      </c>
      <c r="U83" s="77"/>
      <c r="V83" t="str">
        <f t="shared" si="14"/>
        <v/>
      </c>
      <c r="W83" t="str">
        <f t="shared" si="14"/>
        <v/>
      </c>
      <c r="X83" s="35" t="str">
        <f t="shared" si="16"/>
        <v/>
      </c>
      <c r="Y83" s="36" t="str">
        <f t="shared" si="17"/>
        <v/>
      </c>
      <c r="Z83" t="str">
        <f t="shared" si="12"/>
        <v/>
      </c>
      <c r="AA83" t="str">
        <f t="shared" si="13"/>
        <v/>
      </c>
    </row>
    <row r="84" spans="2:27" x14ac:dyDescent="0.15">
      <c r="B84" s="53">
        <v>76</v>
      </c>
      <c r="C84" s="74" t="str">
        <f t="shared" si="10"/>
        <v/>
      </c>
      <c r="D84" s="74"/>
      <c r="E84" s="53"/>
      <c r="F84" s="8"/>
      <c r="G84" s="53"/>
      <c r="H84" s="75"/>
      <c r="I84" s="75"/>
      <c r="J84" s="53"/>
      <c r="K84" s="74" t="str">
        <f t="shared" si="11"/>
        <v/>
      </c>
      <c r="L84" s="74"/>
      <c r="M84" s="6" t="str">
        <f>IF(J84="","",(K84/J84)/LOOKUP(RIGHT($D$2,3),定数!$A$6:$A$13,定数!$B$6:$B$13))</f>
        <v/>
      </c>
      <c r="N84" s="53"/>
      <c r="O84" s="8"/>
      <c r="P84" s="75"/>
      <c r="Q84" s="75"/>
      <c r="R84" s="76" t="str">
        <f>IF(P84="","",T84*M84*LOOKUP(RIGHT($D$2,3),定数!$A$6:$A$13,定数!$B$6:$B$13))</f>
        <v/>
      </c>
      <c r="S84" s="76"/>
      <c r="T84" s="77" t="str">
        <f t="shared" si="15"/>
        <v/>
      </c>
      <c r="U84" s="77"/>
      <c r="V84" t="str">
        <f t="shared" si="14"/>
        <v/>
      </c>
      <c r="W84" t="str">
        <f t="shared" si="14"/>
        <v/>
      </c>
      <c r="X84" s="35" t="str">
        <f t="shared" si="16"/>
        <v/>
      </c>
      <c r="Y84" s="36" t="str">
        <f t="shared" si="17"/>
        <v/>
      </c>
      <c r="Z84" t="str">
        <f t="shared" si="12"/>
        <v/>
      </c>
      <c r="AA84" t="str">
        <f t="shared" si="13"/>
        <v/>
      </c>
    </row>
    <row r="85" spans="2:27" x14ac:dyDescent="0.15">
      <c r="B85" s="53">
        <v>77</v>
      </c>
      <c r="C85" s="74" t="str">
        <f t="shared" si="10"/>
        <v/>
      </c>
      <c r="D85" s="74"/>
      <c r="E85" s="53"/>
      <c r="F85" s="8"/>
      <c r="G85" s="53"/>
      <c r="H85" s="75"/>
      <c r="I85" s="75"/>
      <c r="J85" s="53"/>
      <c r="K85" s="74" t="str">
        <f t="shared" si="11"/>
        <v/>
      </c>
      <c r="L85" s="74"/>
      <c r="M85" s="6" t="str">
        <f>IF(J85="","",(K85/J85)/LOOKUP(RIGHT($D$2,3),定数!$A$6:$A$13,定数!$B$6:$B$13))</f>
        <v/>
      </c>
      <c r="N85" s="53"/>
      <c r="O85" s="8"/>
      <c r="P85" s="75"/>
      <c r="Q85" s="75"/>
      <c r="R85" s="76" t="str">
        <f>IF(P85="","",T85*M85*LOOKUP(RIGHT($D$2,3),定数!$A$6:$A$13,定数!$B$6:$B$13))</f>
        <v/>
      </c>
      <c r="S85" s="76"/>
      <c r="T85" s="77" t="str">
        <f t="shared" si="15"/>
        <v/>
      </c>
      <c r="U85" s="77"/>
      <c r="V85" t="str">
        <f t="shared" si="14"/>
        <v/>
      </c>
      <c r="W85" t="str">
        <f t="shared" si="14"/>
        <v/>
      </c>
      <c r="X85" s="35" t="str">
        <f t="shared" si="16"/>
        <v/>
      </c>
      <c r="Y85" s="36" t="str">
        <f t="shared" si="17"/>
        <v/>
      </c>
      <c r="Z85" t="str">
        <f t="shared" si="12"/>
        <v/>
      </c>
      <c r="AA85" t="str">
        <f t="shared" si="13"/>
        <v/>
      </c>
    </row>
    <row r="86" spans="2:27" x14ac:dyDescent="0.15">
      <c r="B86" s="53">
        <v>78</v>
      </c>
      <c r="C86" s="74" t="str">
        <f t="shared" si="10"/>
        <v/>
      </c>
      <c r="D86" s="74"/>
      <c r="E86" s="53"/>
      <c r="F86" s="8"/>
      <c r="G86" s="53"/>
      <c r="H86" s="75"/>
      <c r="I86" s="75"/>
      <c r="J86" s="53"/>
      <c r="K86" s="74" t="str">
        <f t="shared" si="11"/>
        <v/>
      </c>
      <c r="L86" s="74"/>
      <c r="M86" s="6" t="str">
        <f>IF(J86="","",(K86/J86)/LOOKUP(RIGHT($D$2,3),定数!$A$6:$A$13,定数!$B$6:$B$13))</f>
        <v/>
      </c>
      <c r="N86" s="53"/>
      <c r="O86" s="8"/>
      <c r="P86" s="75"/>
      <c r="Q86" s="75"/>
      <c r="R86" s="76" t="str">
        <f>IF(P86="","",T86*M86*LOOKUP(RIGHT($D$2,3),定数!$A$6:$A$13,定数!$B$6:$B$13))</f>
        <v/>
      </c>
      <c r="S86" s="76"/>
      <c r="T86" s="77" t="str">
        <f t="shared" si="15"/>
        <v/>
      </c>
      <c r="U86" s="77"/>
      <c r="V86" t="str">
        <f t="shared" si="14"/>
        <v/>
      </c>
      <c r="W86" t="str">
        <f t="shared" si="14"/>
        <v/>
      </c>
      <c r="X86" s="35" t="str">
        <f t="shared" si="16"/>
        <v/>
      </c>
      <c r="Y86" s="36" t="str">
        <f t="shared" si="17"/>
        <v/>
      </c>
      <c r="Z86" t="str">
        <f t="shared" si="12"/>
        <v/>
      </c>
      <c r="AA86" t="str">
        <f t="shared" si="13"/>
        <v/>
      </c>
    </row>
    <row r="87" spans="2:27" x14ac:dyDescent="0.15">
      <c r="B87" s="53">
        <v>79</v>
      </c>
      <c r="C87" s="74" t="str">
        <f t="shared" si="10"/>
        <v/>
      </c>
      <c r="D87" s="74"/>
      <c r="E87" s="53"/>
      <c r="F87" s="8"/>
      <c r="G87" s="53"/>
      <c r="H87" s="75"/>
      <c r="I87" s="75"/>
      <c r="J87" s="53"/>
      <c r="K87" s="74" t="str">
        <f t="shared" si="11"/>
        <v/>
      </c>
      <c r="L87" s="74"/>
      <c r="M87" s="6" t="str">
        <f>IF(J87="","",(K87/J87)/LOOKUP(RIGHT($D$2,3),定数!$A$6:$A$13,定数!$B$6:$B$13))</f>
        <v/>
      </c>
      <c r="N87" s="53"/>
      <c r="O87" s="8"/>
      <c r="P87" s="75"/>
      <c r="Q87" s="75"/>
      <c r="R87" s="76" t="str">
        <f>IF(P87="","",T87*M87*LOOKUP(RIGHT($D$2,3),定数!$A$6:$A$13,定数!$B$6:$B$13))</f>
        <v/>
      </c>
      <c r="S87" s="76"/>
      <c r="T87" s="77" t="str">
        <f t="shared" si="15"/>
        <v/>
      </c>
      <c r="U87" s="77"/>
      <c r="V87" t="str">
        <f t="shared" si="14"/>
        <v/>
      </c>
      <c r="W87" t="str">
        <f t="shared" si="14"/>
        <v/>
      </c>
      <c r="X87" s="35" t="str">
        <f t="shared" si="16"/>
        <v/>
      </c>
      <c r="Y87" s="36" t="str">
        <f t="shared" si="17"/>
        <v/>
      </c>
      <c r="Z87" t="str">
        <f t="shared" si="12"/>
        <v/>
      </c>
      <c r="AA87" t="str">
        <f t="shared" si="13"/>
        <v/>
      </c>
    </row>
    <row r="88" spans="2:27" x14ac:dyDescent="0.15">
      <c r="B88" s="53">
        <v>80</v>
      </c>
      <c r="C88" s="74" t="str">
        <f t="shared" si="10"/>
        <v/>
      </c>
      <c r="D88" s="74"/>
      <c r="E88" s="53"/>
      <c r="F88" s="8"/>
      <c r="G88" s="53"/>
      <c r="H88" s="75"/>
      <c r="I88" s="75"/>
      <c r="J88" s="53"/>
      <c r="K88" s="74" t="str">
        <f t="shared" si="11"/>
        <v/>
      </c>
      <c r="L88" s="74"/>
      <c r="M88" s="6" t="str">
        <f>IF(J88="","",(K88/J88)/LOOKUP(RIGHT($D$2,3),定数!$A$6:$A$13,定数!$B$6:$B$13))</f>
        <v/>
      </c>
      <c r="N88" s="53"/>
      <c r="O88" s="8"/>
      <c r="P88" s="75"/>
      <c r="Q88" s="75"/>
      <c r="R88" s="76" t="str">
        <f>IF(P88="","",T88*M88*LOOKUP(RIGHT($D$2,3),定数!$A$6:$A$13,定数!$B$6:$B$13))</f>
        <v/>
      </c>
      <c r="S88" s="76"/>
      <c r="T88" s="77" t="str">
        <f t="shared" si="15"/>
        <v/>
      </c>
      <c r="U88" s="77"/>
      <c r="V88" t="str">
        <f t="shared" si="14"/>
        <v/>
      </c>
      <c r="W88" t="str">
        <f t="shared" si="14"/>
        <v/>
      </c>
      <c r="X88" s="35" t="str">
        <f t="shared" si="16"/>
        <v/>
      </c>
      <c r="Y88" s="36" t="str">
        <f t="shared" si="17"/>
        <v/>
      </c>
      <c r="Z88" t="str">
        <f t="shared" si="12"/>
        <v/>
      </c>
      <c r="AA88" t="str">
        <f t="shared" si="13"/>
        <v/>
      </c>
    </row>
    <row r="89" spans="2:27" x14ac:dyDescent="0.15">
      <c r="B89" s="53">
        <v>81</v>
      </c>
      <c r="C89" s="74" t="str">
        <f t="shared" si="10"/>
        <v/>
      </c>
      <c r="D89" s="74"/>
      <c r="E89" s="53"/>
      <c r="F89" s="8"/>
      <c r="G89" s="53"/>
      <c r="H89" s="75"/>
      <c r="I89" s="75"/>
      <c r="J89" s="53"/>
      <c r="K89" s="74" t="str">
        <f t="shared" si="11"/>
        <v/>
      </c>
      <c r="L89" s="74"/>
      <c r="M89" s="6" t="str">
        <f>IF(J89="","",(K89/J89)/LOOKUP(RIGHT($D$2,3),定数!$A$6:$A$13,定数!$B$6:$B$13))</f>
        <v/>
      </c>
      <c r="N89" s="53"/>
      <c r="O89" s="8"/>
      <c r="P89" s="75"/>
      <c r="Q89" s="75"/>
      <c r="R89" s="76" t="str">
        <f>IF(P89="","",T89*M89*LOOKUP(RIGHT($D$2,3),定数!$A$6:$A$13,定数!$B$6:$B$13))</f>
        <v/>
      </c>
      <c r="S89" s="76"/>
      <c r="T89" s="77" t="str">
        <f t="shared" si="15"/>
        <v/>
      </c>
      <c r="U89" s="77"/>
      <c r="V89" t="str">
        <f t="shared" si="14"/>
        <v/>
      </c>
      <c r="W89" t="str">
        <f t="shared" si="14"/>
        <v/>
      </c>
      <c r="X89" s="35" t="str">
        <f t="shared" si="16"/>
        <v/>
      </c>
      <c r="Y89" s="36" t="str">
        <f t="shared" si="17"/>
        <v/>
      </c>
      <c r="Z89" t="str">
        <f t="shared" si="12"/>
        <v/>
      </c>
      <c r="AA89" t="str">
        <f t="shared" si="13"/>
        <v/>
      </c>
    </row>
    <row r="90" spans="2:27" x14ac:dyDescent="0.15">
      <c r="B90" s="53">
        <v>82</v>
      </c>
      <c r="C90" s="74" t="str">
        <f t="shared" si="10"/>
        <v/>
      </c>
      <c r="D90" s="74"/>
      <c r="E90" s="53"/>
      <c r="F90" s="8"/>
      <c r="G90" s="53"/>
      <c r="H90" s="75"/>
      <c r="I90" s="75"/>
      <c r="J90" s="53"/>
      <c r="K90" s="74" t="str">
        <f t="shared" si="11"/>
        <v/>
      </c>
      <c r="L90" s="74"/>
      <c r="M90" s="6" t="str">
        <f>IF(J90="","",(K90/J90)/LOOKUP(RIGHT($D$2,3),定数!$A$6:$A$13,定数!$B$6:$B$13))</f>
        <v/>
      </c>
      <c r="N90" s="53"/>
      <c r="O90" s="8"/>
      <c r="P90" s="75"/>
      <c r="Q90" s="75"/>
      <c r="R90" s="76" t="str">
        <f>IF(P90="","",T90*M90*LOOKUP(RIGHT($D$2,3),定数!$A$6:$A$13,定数!$B$6:$B$13))</f>
        <v/>
      </c>
      <c r="S90" s="76"/>
      <c r="T90" s="77" t="str">
        <f t="shared" si="15"/>
        <v/>
      </c>
      <c r="U90" s="77"/>
      <c r="V90" t="str">
        <f t="shared" si="14"/>
        <v/>
      </c>
      <c r="W90" t="str">
        <f t="shared" si="14"/>
        <v/>
      </c>
      <c r="X90" s="35" t="str">
        <f t="shared" si="16"/>
        <v/>
      </c>
      <c r="Y90" s="36" t="str">
        <f t="shared" si="17"/>
        <v/>
      </c>
      <c r="Z90" t="str">
        <f t="shared" si="12"/>
        <v/>
      </c>
      <c r="AA90" t="str">
        <f t="shared" si="13"/>
        <v/>
      </c>
    </row>
    <row r="91" spans="2:27" x14ac:dyDescent="0.15">
      <c r="B91" s="53">
        <v>83</v>
      </c>
      <c r="C91" s="74" t="str">
        <f t="shared" si="10"/>
        <v/>
      </c>
      <c r="D91" s="74"/>
      <c r="E91" s="53"/>
      <c r="F91" s="8"/>
      <c r="G91" s="53"/>
      <c r="H91" s="75"/>
      <c r="I91" s="75"/>
      <c r="J91" s="53"/>
      <c r="K91" s="74" t="str">
        <f t="shared" si="11"/>
        <v/>
      </c>
      <c r="L91" s="74"/>
      <c r="M91" s="6" t="str">
        <f>IF(J91="","",(K91/J91)/LOOKUP(RIGHT($D$2,3),定数!$A$6:$A$13,定数!$B$6:$B$13))</f>
        <v/>
      </c>
      <c r="N91" s="53"/>
      <c r="O91" s="8"/>
      <c r="P91" s="75"/>
      <c r="Q91" s="75"/>
      <c r="R91" s="76" t="str">
        <f>IF(P91="","",T91*M91*LOOKUP(RIGHT($D$2,3),定数!$A$6:$A$13,定数!$B$6:$B$13))</f>
        <v/>
      </c>
      <c r="S91" s="76"/>
      <c r="T91" s="77" t="str">
        <f t="shared" si="15"/>
        <v/>
      </c>
      <c r="U91" s="77"/>
      <c r="V91" t="str">
        <f t="shared" ref="V91:W106" si="18">IF(S91&lt;&gt;"",IF(S91&lt;0,1+V90,0),"")</f>
        <v/>
      </c>
      <c r="W91" t="str">
        <f t="shared" si="18"/>
        <v/>
      </c>
      <c r="X91" s="35" t="str">
        <f t="shared" si="16"/>
        <v/>
      </c>
      <c r="Y91" s="36" t="str">
        <f t="shared" si="17"/>
        <v/>
      </c>
      <c r="Z91" t="str">
        <f t="shared" si="12"/>
        <v/>
      </c>
      <c r="AA91" t="str">
        <f t="shared" si="13"/>
        <v/>
      </c>
    </row>
    <row r="92" spans="2:27" x14ac:dyDescent="0.15">
      <c r="B92" s="53">
        <v>84</v>
      </c>
      <c r="C92" s="74" t="str">
        <f t="shared" si="10"/>
        <v/>
      </c>
      <c r="D92" s="74"/>
      <c r="E92" s="53"/>
      <c r="F92" s="8"/>
      <c r="G92" s="53"/>
      <c r="H92" s="75"/>
      <c r="I92" s="75"/>
      <c r="J92" s="53"/>
      <c r="K92" s="74" t="str">
        <f t="shared" si="11"/>
        <v/>
      </c>
      <c r="L92" s="74"/>
      <c r="M92" s="6" t="str">
        <f>IF(J92="","",(K92/J92)/LOOKUP(RIGHT($D$2,3),定数!$A$6:$A$13,定数!$B$6:$B$13))</f>
        <v/>
      </c>
      <c r="N92" s="53"/>
      <c r="O92" s="8"/>
      <c r="P92" s="75"/>
      <c r="Q92" s="75"/>
      <c r="R92" s="76" t="str">
        <f>IF(P92="","",T92*M92*LOOKUP(RIGHT($D$2,3),定数!$A$6:$A$13,定数!$B$6:$B$13))</f>
        <v/>
      </c>
      <c r="S92" s="76"/>
      <c r="T92" s="77" t="str">
        <f t="shared" si="15"/>
        <v/>
      </c>
      <c r="U92" s="77"/>
      <c r="V92" t="str">
        <f t="shared" si="18"/>
        <v/>
      </c>
      <c r="W92" t="str">
        <f t="shared" si="18"/>
        <v/>
      </c>
      <c r="X92" s="35" t="str">
        <f t="shared" si="16"/>
        <v/>
      </c>
      <c r="Y92" s="36" t="str">
        <f t="shared" si="17"/>
        <v/>
      </c>
      <c r="Z92" t="str">
        <f t="shared" si="12"/>
        <v/>
      </c>
      <c r="AA92" t="str">
        <f t="shared" si="13"/>
        <v/>
      </c>
    </row>
    <row r="93" spans="2:27" x14ac:dyDescent="0.15">
      <c r="B93" s="53">
        <v>85</v>
      </c>
      <c r="C93" s="74" t="str">
        <f t="shared" si="10"/>
        <v/>
      </c>
      <c r="D93" s="74"/>
      <c r="E93" s="53"/>
      <c r="F93" s="8"/>
      <c r="G93" s="53"/>
      <c r="H93" s="75"/>
      <c r="I93" s="75"/>
      <c r="J93" s="53"/>
      <c r="K93" s="74" t="str">
        <f t="shared" si="11"/>
        <v/>
      </c>
      <c r="L93" s="74"/>
      <c r="M93" s="6" t="str">
        <f>IF(J93="","",(K93/J93)/LOOKUP(RIGHT($D$2,3),定数!$A$6:$A$13,定数!$B$6:$B$13))</f>
        <v/>
      </c>
      <c r="N93" s="53"/>
      <c r="O93" s="8"/>
      <c r="P93" s="75"/>
      <c r="Q93" s="75"/>
      <c r="R93" s="76" t="str">
        <f>IF(P93="","",T93*M93*LOOKUP(RIGHT($D$2,3),定数!$A$6:$A$13,定数!$B$6:$B$13))</f>
        <v/>
      </c>
      <c r="S93" s="76"/>
      <c r="T93" s="77" t="str">
        <f t="shared" si="15"/>
        <v/>
      </c>
      <c r="U93" s="77"/>
      <c r="V93" t="str">
        <f t="shared" si="18"/>
        <v/>
      </c>
      <c r="W93" t="str">
        <f t="shared" si="18"/>
        <v/>
      </c>
      <c r="X93" s="35" t="str">
        <f t="shared" si="16"/>
        <v/>
      </c>
      <c r="Y93" s="36" t="str">
        <f t="shared" si="17"/>
        <v/>
      </c>
      <c r="Z93" t="str">
        <f t="shared" si="12"/>
        <v/>
      </c>
      <c r="AA93" t="str">
        <f t="shared" si="13"/>
        <v/>
      </c>
    </row>
    <row r="94" spans="2:27" x14ac:dyDescent="0.15">
      <c r="B94" s="53">
        <v>86</v>
      </c>
      <c r="C94" s="74" t="str">
        <f t="shared" si="10"/>
        <v/>
      </c>
      <c r="D94" s="74"/>
      <c r="E94" s="53"/>
      <c r="F94" s="8"/>
      <c r="G94" s="53"/>
      <c r="H94" s="75"/>
      <c r="I94" s="75"/>
      <c r="J94" s="53"/>
      <c r="K94" s="74" t="str">
        <f t="shared" si="11"/>
        <v/>
      </c>
      <c r="L94" s="74"/>
      <c r="M94" s="6" t="str">
        <f>IF(J94="","",(K94/J94)/LOOKUP(RIGHT($D$2,3),定数!$A$6:$A$13,定数!$B$6:$B$13))</f>
        <v/>
      </c>
      <c r="N94" s="53"/>
      <c r="O94" s="8"/>
      <c r="P94" s="75"/>
      <c r="Q94" s="75"/>
      <c r="R94" s="76" t="str">
        <f>IF(P94="","",T94*M94*LOOKUP(RIGHT($D$2,3),定数!$A$6:$A$13,定数!$B$6:$B$13))</f>
        <v/>
      </c>
      <c r="S94" s="76"/>
      <c r="T94" s="77" t="str">
        <f t="shared" si="15"/>
        <v/>
      </c>
      <c r="U94" s="77"/>
      <c r="V94" t="str">
        <f t="shared" si="18"/>
        <v/>
      </c>
      <c r="W94" t="str">
        <f t="shared" si="18"/>
        <v/>
      </c>
      <c r="X94" s="35" t="str">
        <f t="shared" si="16"/>
        <v/>
      </c>
      <c r="Y94" s="36" t="str">
        <f t="shared" si="17"/>
        <v/>
      </c>
      <c r="Z94" t="str">
        <f t="shared" si="12"/>
        <v/>
      </c>
      <c r="AA94" t="str">
        <f t="shared" si="13"/>
        <v/>
      </c>
    </row>
    <row r="95" spans="2:27" x14ac:dyDescent="0.15">
      <c r="B95" s="53">
        <v>87</v>
      </c>
      <c r="C95" s="74" t="str">
        <f t="shared" si="10"/>
        <v/>
      </c>
      <c r="D95" s="74"/>
      <c r="E95" s="53"/>
      <c r="F95" s="8"/>
      <c r="G95" s="53"/>
      <c r="H95" s="75"/>
      <c r="I95" s="75"/>
      <c r="J95" s="53"/>
      <c r="K95" s="74" t="str">
        <f t="shared" si="11"/>
        <v/>
      </c>
      <c r="L95" s="74"/>
      <c r="M95" s="6" t="str">
        <f>IF(J95="","",(K95/J95)/LOOKUP(RIGHT($D$2,3),定数!$A$6:$A$13,定数!$B$6:$B$13))</f>
        <v/>
      </c>
      <c r="N95" s="53"/>
      <c r="O95" s="8"/>
      <c r="P95" s="75"/>
      <c r="Q95" s="75"/>
      <c r="R95" s="76" t="str">
        <f>IF(P95="","",T95*M95*LOOKUP(RIGHT($D$2,3),定数!$A$6:$A$13,定数!$B$6:$B$13))</f>
        <v/>
      </c>
      <c r="S95" s="76"/>
      <c r="T95" s="77" t="str">
        <f t="shared" si="15"/>
        <v/>
      </c>
      <c r="U95" s="77"/>
      <c r="V95" t="str">
        <f t="shared" si="18"/>
        <v/>
      </c>
      <c r="W95" t="str">
        <f t="shared" si="18"/>
        <v/>
      </c>
      <c r="X95" s="35" t="str">
        <f t="shared" si="16"/>
        <v/>
      </c>
      <c r="Y95" s="36" t="str">
        <f t="shared" si="17"/>
        <v/>
      </c>
      <c r="Z95" t="str">
        <f t="shared" si="12"/>
        <v/>
      </c>
      <c r="AA95" t="str">
        <f t="shared" si="13"/>
        <v/>
      </c>
    </row>
    <row r="96" spans="2:27" x14ac:dyDescent="0.15">
      <c r="B96" s="53">
        <v>88</v>
      </c>
      <c r="C96" s="74" t="str">
        <f t="shared" si="10"/>
        <v/>
      </c>
      <c r="D96" s="74"/>
      <c r="E96" s="53"/>
      <c r="F96" s="8"/>
      <c r="G96" s="53"/>
      <c r="H96" s="75"/>
      <c r="I96" s="75"/>
      <c r="J96" s="53"/>
      <c r="K96" s="74" t="str">
        <f t="shared" si="11"/>
        <v/>
      </c>
      <c r="L96" s="74"/>
      <c r="M96" s="6" t="str">
        <f>IF(J96="","",(K96/J96)/LOOKUP(RIGHT($D$2,3),定数!$A$6:$A$13,定数!$B$6:$B$13))</f>
        <v/>
      </c>
      <c r="N96" s="53"/>
      <c r="O96" s="8"/>
      <c r="P96" s="75"/>
      <c r="Q96" s="75"/>
      <c r="R96" s="76" t="str">
        <f>IF(P96="","",T96*M96*LOOKUP(RIGHT($D$2,3),定数!$A$6:$A$13,定数!$B$6:$B$13))</f>
        <v/>
      </c>
      <c r="S96" s="76"/>
      <c r="T96" s="77" t="str">
        <f t="shared" si="15"/>
        <v/>
      </c>
      <c r="U96" s="77"/>
      <c r="V96" t="str">
        <f t="shared" si="18"/>
        <v/>
      </c>
      <c r="W96" t="str">
        <f t="shared" si="18"/>
        <v/>
      </c>
      <c r="X96" s="35" t="str">
        <f t="shared" si="16"/>
        <v/>
      </c>
      <c r="Y96" s="36" t="str">
        <f t="shared" si="17"/>
        <v/>
      </c>
      <c r="Z96" t="str">
        <f t="shared" si="12"/>
        <v/>
      </c>
      <c r="AA96" t="str">
        <f t="shared" si="13"/>
        <v/>
      </c>
    </row>
    <row r="97" spans="2:27" x14ac:dyDescent="0.15">
      <c r="B97" s="53">
        <v>89</v>
      </c>
      <c r="C97" s="74" t="str">
        <f t="shared" si="10"/>
        <v/>
      </c>
      <c r="D97" s="74"/>
      <c r="E97" s="53"/>
      <c r="F97" s="8"/>
      <c r="G97" s="53"/>
      <c r="H97" s="75"/>
      <c r="I97" s="75"/>
      <c r="J97" s="53"/>
      <c r="K97" s="74" t="str">
        <f t="shared" si="11"/>
        <v/>
      </c>
      <c r="L97" s="74"/>
      <c r="M97" s="6" t="str">
        <f>IF(J97="","",(K97/J97)/LOOKUP(RIGHT($D$2,3),定数!$A$6:$A$13,定数!$B$6:$B$13))</f>
        <v/>
      </c>
      <c r="N97" s="53"/>
      <c r="O97" s="8"/>
      <c r="P97" s="75"/>
      <c r="Q97" s="75"/>
      <c r="R97" s="76" t="str">
        <f>IF(P97="","",T97*M97*LOOKUP(RIGHT($D$2,3),定数!$A$6:$A$13,定数!$B$6:$B$13))</f>
        <v/>
      </c>
      <c r="S97" s="76"/>
      <c r="T97" s="77" t="str">
        <f t="shared" si="15"/>
        <v/>
      </c>
      <c r="U97" s="77"/>
      <c r="V97" t="str">
        <f t="shared" si="18"/>
        <v/>
      </c>
      <c r="W97" t="str">
        <f t="shared" si="18"/>
        <v/>
      </c>
      <c r="X97" s="35" t="str">
        <f t="shared" si="16"/>
        <v/>
      </c>
      <c r="Y97" s="36" t="str">
        <f t="shared" si="17"/>
        <v/>
      </c>
      <c r="Z97" t="str">
        <f t="shared" si="12"/>
        <v/>
      </c>
      <c r="AA97" t="str">
        <f t="shared" si="13"/>
        <v/>
      </c>
    </row>
    <row r="98" spans="2:27" x14ac:dyDescent="0.15">
      <c r="B98" s="53">
        <v>90</v>
      </c>
      <c r="C98" s="74" t="str">
        <f t="shared" si="10"/>
        <v/>
      </c>
      <c r="D98" s="74"/>
      <c r="E98" s="53"/>
      <c r="F98" s="8"/>
      <c r="G98" s="53"/>
      <c r="H98" s="75"/>
      <c r="I98" s="75"/>
      <c r="J98" s="53"/>
      <c r="K98" s="74" t="str">
        <f t="shared" si="11"/>
        <v/>
      </c>
      <c r="L98" s="74"/>
      <c r="M98" s="6" t="str">
        <f>IF(J98="","",(K98/J98)/LOOKUP(RIGHT($D$2,3),定数!$A$6:$A$13,定数!$B$6:$B$13))</f>
        <v/>
      </c>
      <c r="N98" s="53"/>
      <c r="O98" s="8"/>
      <c r="P98" s="75"/>
      <c r="Q98" s="75"/>
      <c r="R98" s="76" t="str">
        <f>IF(P98="","",T98*M98*LOOKUP(RIGHT($D$2,3),定数!$A$6:$A$13,定数!$B$6:$B$13))</f>
        <v/>
      </c>
      <c r="S98" s="76"/>
      <c r="T98" s="77" t="str">
        <f t="shared" si="15"/>
        <v/>
      </c>
      <c r="U98" s="77"/>
      <c r="V98" t="str">
        <f t="shared" si="18"/>
        <v/>
      </c>
      <c r="W98" t="str">
        <f t="shared" si="18"/>
        <v/>
      </c>
      <c r="X98" s="35" t="str">
        <f t="shared" si="16"/>
        <v/>
      </c>
      <c r="Y98" s="36" t="str">
        <f t="shared" si="17"/>
        <v/>
      </c>
      <c r="Z98" t="str">
        <f t="shared" si="12"/>
        <v/>
      </c>
      <c r="AA98" t="str">
        <f t="shared" si="13"/>
        <v/>
      </c>
    </row>
    <row r="99" spans="2:27" x14ac:dyDescent="0.15">
      <c r="B99" s="53">
        <v>91</v>
      </c>
      <c r="C99" s="74" t="str">
        <f t="shared" si="10"/>
        <v/>
      </c>
      <c r="D99" s="74"/>
      <c r="E99" s="53"/>
      <c r="F99" s="8"/>
      <c r="G99" s="53"/>
      <c r="H99" s="75"/>
      <c r="I99" s="75"/>
      <c r="J99" s="53"/>
      <c r="K99" s="74" t="str">
        <f t="shared" si="11"/>
        <v/>
      </c>
      <c r="L99" s="74"/>
      <c r="M99" s="6" t="str">
        <f>IF(J99="","",(K99/J99)/LOOKUP(RIGHT($D$2,3),定数!$A$6:$A$13,定数!$B$6:$B$13))</f>
        <v/>
      </c>
      <c r="N99" s="53"/>
      <c r="O99" s="8"/>
      <c r="P99" s="75"/>
      <c r="Q99" s="75"/>
      <c r="R99" s="76" t="str">
        <f>IF(P99="","",T99*M99*LOOKUP(RIGHT($D$2,3),定数!$A$6:$A$13,定数!$B$6:$B$13))</f>
        <v/>
      </c>
      <c r="S99" s="76"/>
      <c r="T99" s="77" t="str">
        <f t="shared" si="15"/>
        <v/>
      </c>
      <c r="U99" s="77"/>
      <c r="V99" t="str">
        <f t="shared" si="18"/>
        <v/>
      </c>
      <c r="W99" t="str">
        <f t="shared" si="18"/>
        <v/>
      </c>
      <c r="X99" s="35" t="str">
        <f t="shared" si="16"/>
        <v/>
      </c>
      <c r="Y99" s="36" t="str">
        <f t="shared" si="17"/>
        <v/>
      </c>
      <c r="Z99" t="str">
        <f t="shared" si="12"/>
        <v/>
      </c>
      <c r="AA99" t="str">
        <f t="shared" si="13"/>
        <v/>
      </c>
    </row>
    <row r="100" spans="2:27" x14ac:dyDescent="0.15">
      <c r="B100" s="53">
        <v>92</v>
      </c>
      <c r="C100" s="74" t="str">
        <f t="shared" si="10"/>
        <v/>
      </c>
      <c r="D100" s="74"/>
      <c r="E100" s="53"/>
      <c r="F100" s="8"/>
      <c r="G100" s="53"/>
      <c r="H100" s="75"/>
      <c r="I100" s="75"/>
      <c r="J100" s="53"/>
      <c r="K100" s="74" t="str">
        <f t="shared" si="11"/>
        <v/>
      </c>
      <c r="L100" s="74"/>
      <c r="M100" s="6" t="str">
        <f>IF(J100="","",(K100/J100)/LOOKUP(RIGHT($D$2,3),定数!$A$6:$A$13,定数!$B$6:$B$13))</f>
        <v/>
      </c>
      <c r="N100" s="53"/>
      <c r="O100" s="8"/>
      <c r="P100" s="75"/>
      <c r="Q100" s="75"/>
      <c r="R100" s="76" t="str">
        <f>IF(P100="","",T100*M100*LOOKUP(RIGHT($D$2,3),定数!$A$6:$A$13,定数!$B$6:$B$13))</f>
        <v/>
      </c>
      <c r="S100" s="76"/>
      <c r="T100" s="77" t="str">
        <f t="shared" si="15"/>
        <v/>
      </c>
      <c r="U100" s="77"/>
      <c r="V100" t="str">
        <f t="shared" si="18"/>
        <v/>
      </c>
      <c r="W100" t="str">
        <f t="shared" si="18"/>
        <v/>
      </c>
      <c r="X100" s="35" t="str">
        <f t="shared" si="16"/>
        <v/>
      </c>
      <c r="Y100" s="36" t="str">
        <f t="shared" si="17"/>
        <v/>
      </c>
      <c r="Z100" t="str">
        <f t="shared" si="12"/>
        <v/>
      </c>
      <c r="AA100" t="str">
        <f t="shared" si="13"/>
        <v/>
      </c>
    </row>
    <row r="101" spans="2:27" x14ac:dyDescent="0.15">
      <c r="B101" s="53">
        <v>93</v>
      </c>
      <c r="C101" s="74" t="str">
        <f t="shared" si="10"/>
        <v/>
      </c>
      <c r="D101" s="74"/>
      <c r="E101" s="53"/>
      <c r="F101" s="8"/>
      <c r="G101" s="53"/>
      <c r="H101" s="75"/>
      <c r="I101" s="75"/>
      <c r="J101" s="53"/>
      <c r="K101" s="74" t="str">
        <f t="shared" si="11"/>
        <v/>
      </c>
      <c r="L101" s="74"/>
      <c r="M101" s="6" t="str">
        <f>IF(J101="","",(K101/J101)/LOOKUP(RIGHT($D$2,3),定数!$A$6:$A$13,定数!$B$6:$B$13))</f>
        <v/>
      </c>
      <c r="N101" s="53"/>
      <c r="O101" s="8"/>
      <c r="P101" s="75"/>
      <c r="Q101" s="75"/>
      <c r="R101" s="76" t="str">
        <f>IF(P101="","",T101*M101*LOOKUP(RIGHT($D$2,3),定数!$A$6:$A$13,定数!$B$6:$B$13))</f>
        <v/>
      </c>
      <c r="S101" s="76"/>
      <c r="T101" s="77" t="str">
        <f t="shared" si="15"/>
        <v/>
      </c>
      <c r="U101" s="77"/>
      <c r="V101" t="str">
        <f t="shared" si="18"/>
        <v/>
      </c>
      <c r="W101" t="str">
        <f t="shared" si="18"/>
        <v/>
      </c>
      <c r="X101" s="35" t="str">
        <f t="shared" si="16"/>
        <v/>
      </c>
      <c r="Y101" s="36" t="str">
        <f t="shared" si="17"/>
        <v/>
      </c>
      <c r="Z101" t="str">
        <f t="shared" si="12"/>
        <v/>
      </c>
      <c r="AA101" t="str">
        <f t="shared" si="13"/>
        <v/>
      </c>
    </row>
    <row r="102" spans="2:27" x14ac:dyDescent="0.15">
      <c r="B102" s="53">
        <v>94</v>
      </c>
      <c r="C102" s="74" t="str">
        <f t="shared" si="10"/>
        <v/>
      </c>
      <c r="D102" s="74"/>
      <c r="E102" s="53"/>
      <c r="F102" s="8"/>
      <c r="G102" s="53"/>
      <c r="H102" s="75"/>
      <c r="I102" s="75"/>
      <c r="J102" s="53"/>
      <c r="K102" s="74" t="str">
        <f t="shared" si="11"/>
        <v/>
      </c>
      <c r="L102" s="74"/>
      <c r="M102" s="6" t="str">
        <f>IF(J102="","",(K102/J102)/LOOKUP(RIGHT($D$2,3),定数!$A$6:$A$13,定数!$B$6:$B$13))</f>
        <v/>
      </c>
      <c r="N102" s="53"/>
      <c r="O102" s="8"/>
      <c r="P102" s="75"/>
      <c r="Q102" s="75"/>
      <c r="R102" s="76" t="str">
        <f>IF(P102="","",T102*M102*LOOKUP(RIGHT($D$2,3),定数!$A$6:$A$13,定数!$B$6:$B$13))</f>
        <v/>
      </c>
      <c r="S102" s="76"/>
      <c r="T102" s="77" t="str">
        <f t="shared" si="15"/>
        <v/>
      </c>
      <c r="U102" s="77"/>
      <c r="V102" t="str">
        <f t="shared" si="18"/>
        <v/>
      </c>
      <c r="W102" t="str">
        <f t="shared" si="18"/>
        <v/>
      </c>
      <c r="X102" s="35" t="str">
        <f t="shared" si="16"/>
        <v/>
      </c>
      <c r="Y102" s="36" t="str">
        <f t="shared" si="17"/>
        <v/>
      </c>
      <c r="Z102" t="str">
        <f t="shared" si="12"/>
        <v/>
      </c>
      <c r="AA102" t="str">
        <f t="shared" si="13"/>
        <v/>
      </c>
    </row>
    <row r="103" spans="2:27" x14ac:dyDescent="0.15">
      <c r="B103" s="53">
        <v>95</v>
      </c>
      <c r="C103" s="74" t="str">
        <f t="shared" si="10"/>
        <v/>
      </c>
      <c r="D103" s="74"/>
      <c r="E103" s="53"/>
      <c r="F103" s="8"/>
      <c r="G103" s="53"/>
      <c r="H103" s="75"/>
      <c r="I103" s="75"/>
      <c r="J103" s="53"/>
      <c r="K103" s="74" t="str">
        <f t="shared" si="11"/>
        <v/>
      </c>
      <c r="L103" s="74"/>
      <c r="M103" s="6" t="str">
        <f>IF(J103="","",(K103/J103)/LOOKUP(RIGHT($D$2,3),定数!$A$6:$A$13,定数!$B$6:$B$13))</f>
        <v/>
      </c>
      <c r="N103" s="53"/>
      <c r="O103" s="8"/>
      <c r="P103" s="75"/>
      <c r="Q103" s="75"/>
      <c r="R103" s="76" t="str">
        <f>IF(P103="","",T103*M103*LOOKUP(RIGHT($D$2,3),定数!$A$6:$A$13,定数!$B$6:$B$13))</f>
        <v/>
      </c>
      <c r="S103" s="76"/>
      <c r="T103" s="77" t="str">
        <f t="shared" si="15"/>
        <v/>
      </c>
      <c r="U103" s="77"/>
      <c r="V103" t="str">
        <f t="shared" si="18"/>
        <v/>
      </c>
      <c r="W103" t="str">
        <f t="shared" si="18"/>
        <v/>
      </c>
      <c r="X103" s="35" t="str">
        <f t="shared" si="16"/>
        <v/>
      </c>
      <c r="Y103" s="36" t="str">
        <f t="shared" si="17"/>
        <v/>
      </c>
      <c r="Z103" t="str">
        <f t="shared" si="12"/>
        <v/>
      </c>
      <c r="AA103" t="str">
        <f t="shared" si="13"/>
        <v/>
      </c>
    </row>
    <row r="104" spans="2:27" x14ac:dyDescent="0.15">
      <c r="B104" s="53">
        <v>96</v>
      </c>
      <c r="C104" s="74" t="str">
        <f t="shared" si="10"/>
        <v/>
      </c>
      <c r="D104" s="74"/>
      <c r="E104" s="53"/>
      <c r="F104" s="8"/>
      <c r="G104" s="53"/>
      <c r="H104" s="75"/>
      <c r="I104" s="75"/>
      <c r="J104" s="53"/>
      <c r="K104" s="74" t="str">
        <f t="shared" si="11"/>
        <v/>
      </c>
      <c r="L104" s="74"/>
      <c r="M104" s="6" t="str">
        <f>IF(J104="","",(K104/J104)/LOOKUP(RIGHT($D$2,3),定数!$A$6:$A$13,定数!$B$6:$B$13))</f>
        <v/>
      </c>
      <c r="N104" s="53"/>
      <c r="O104" s="8"/>
      <c r="P104" s="75"/>
      <c r="Q104" s="75"/>
      <c r="R104" s="76" t="str">
        <f>IF(P104="","",T104*M104*LOOKUP(RIGHT($D$2,3),定数!$A$6:$A$13,定数!$B$6:$B$13))</f>
        <v/>
      </c>
      <c r="S104" s="76"/>
      <c r="T104" s="77" t="str">
        <f t="shared" si="15"/>
        <v/>
      </c>
      <c r="U104" s="77"/>
      <c r="V104" t="str">
        <f t="shared" si="18"/>
        <v/>
      </c>
      <c r="W104" t="str">
        <f t="shared" si="18"/>
        <v/>
      </c>
      <c r="X104" s="35" t="str">
        <f t="shared" si="16"/>
        <v/>
      </c>
      <c r="Y104" s="36" t="str">
        <f t="shared" si="17"/>
        <v/>
      </c>
      <c r="Z104" t="str">
        <f t="shared" si="12"/>
        <v/>
      </c>
      <c r="AA104" t="str">
        <f t="shared" si="13"/>
        <v/>
      </c>
    </row>
    <row r="105" spans="2:27" x14ac:dyDescent="0.15">
      <c r="B105" s="53">
        <v>97</v>
      </c>
      <c r="C105" s="74" t="str">
        <f t="shared" si="10"/>
        <v/>
      </c>
      <c r="D105" s="74"/>
      <c r="E105" s="53"/>
      <c r="F105" s="8"/>
      <c r="G105" s="53"/>
      <c r="H105" s="75"/>
      <c r="I105" s="75"/>
      <c r="J105" s="53"/>
      <c r="K105" s="74" t="str">
        <f t="shared" si="11"/>
        <v/>
      </c>
      <c r="L105" s="74"/>
      <c r="M105" s="6" t="str">
        <f>IF(J105="","",(K105/J105)/LOOKUP(RIGHT($D$2,3),定数!$A$6:$A$13,定数!$B$6:$B$13))</f>
        <v/>
      </c>
      <c r="N105" s="53"/>
      <c r="O105" s="8"/>
      <c r="P105" s="75"/>
      <c r="Q105" s="75"/>
      <c r="R105" s="76" t="str">
        <f>IF(P105="","",T105*M105*LOOKUP(RIGHT($D$2,3),定数!$A$6:$A$13,定数!$B$6:$B$13))</f>
        <v/>
      </c>
      <c r="S105" s="76"/>
      <c r="T105" s="77" t="str">
        <f t="shared" si="15"/>
        <v/>
      </c>
      <c r="U105" s="77"/>
      <c r="V105" t="str">
        <f t="shared" si="18"/>
        <v/>
      </c>
      <c r="W105" t="str">
        <f t="shared" si="18"/>
        <v/>
      </c>
      <c r="X105" s="35" t="str">
        <f t="shared" si="16"/>
        <v/>
      </c>
      <c r="Y105" s="36" t="str">
        <f t="shared" si="17"/>
        <v/>
      </c>
      <c r="Z105" t="str">
        <f t="shared" si="12"/>
        <v/>
      </c>
      <c r="AA105" t="str">
        <f t="shared" si="13"/>
        <v/>
      </c>
    </row>
    <row r="106" spans="2:27" x14ac:dyDescent="0.15">
      <c r="B106" s="53">
        <v>98</v>
      </c>
      <c r="C106" s="74" t="str">
        <f t="shared" si="10"/>
        <v/>
      </c>
      <c r="D106" s="74"/>
      <c r="E106" s="53"/>
      <c r="F106" s="8"/>
      <c r="G106" s="53"/>
      <c r="H106" s="75"/>
      <c r="I106" s="75"/>
      <c r="J106" s="53"/>
      <c r="K106" s="74" t="str">
        <f t="shared" si="11"/>
        <v/>
      </c>
      <c r="L106" s="74"/>
      <c r="M106" s="6" t="str">
        <f>IF(J106="","",(K106/J106)/LOOKUP(RIGHT($D$2,3),定数!$A$6:$A$13,定数!$B$6:$B$13))</f>
        <v/>
      </c>
      <c r="N106" s="53"/>
      <c r="O106" s="8"/>
      <c r="P106" s="75"/>
      <c r="Q106" s="75"/>
      <c r="R106" s="76" t="str">
        <f>IF(P106="","",T106*M106*LOOKUP(RIGHT($D$2,3),定数!$A$6:$A$13,定数!$B$6:$B$13))</f>
        <v/>
      </c>
      <c r="S106" s="76"/>
      <c r="T106" s="77" t="str">
        <f t="shared" si="15"/>
        <v/>
      </c>
      <c r="U106" s="77"/>
      <c r="V106" t="str">
        <f t="shared" si="18"/>
        <v/>
      </c>
      <c r="W106" t="str">
        <f t="shared" si="18"/>
        <v/>
      </c>
      <c r="X106" s="35" t="str">
        <f t="shared" si="16"/>
        <v/>
      </c>
      <c r="Y106" s="36" t="str">
        <f t="shared" si="17"/>
        <v/>
      </c>
      <c r="Z106" t="str">
        <f t="shared" si="12"/>
        <v/>
      </c>
      <c r="AA106" t="str">
        <f t="shared" si="13"/>
        <v/>
      </c>
    </row>
    <row r="107" spans="2:27" x14ac:dyDescent="0.15">
      <c r="B107" s="53">
        <v>99</v>
      </c>
      <c r="C107" s="74" t="str">
        <f t="shared" si="10"/>
        <v/>
      </c>
      <c r="D107" s="74"/>
      <c r="E107" s="53"/>
      <c r="F107" s="8"/>
      <c r="G107" s="53"/>
      <c r="H107" s="75"/>
      <c r="I107" s="75"/>
      <c r="J107" s="53"/>
      <c r="K107" s="74" t="str">
        <f t="shared" si="11"/>
        <v/>
      </c>
      <c r="L107" s="74"/>
      <c r="M107" s="6" t="str">
        <f>IF(J107="","",(K107/J107)/LOOKUP(RIGHT($D$2,3),定数!$A$6:$A$13,定数!$B$6:$B$13))</f>
        <v/>
      </c>
      <c r="N107" s="53"/>
      <c r="O107" s="8"/>
      <c r="P107" s="75"/>
      <c r="Q107" s="75"/>
      <c r="R107" s="76" t="str">
        <f>IF(P107="","",T107*M107*LOOKUP(RIGHT($D$2,3),定数!$A$6:$A$13,定数!$B$6:$B$13))</f>
        <v/>
      </c>
      <c r="S107" s="76"/>
      <c r="T107" s="77" t="str">
        <f t="shared" si="15"/>
        <v/>
      </c>
      <c r="U107" s="77"/>
      <c r="V107" t="str">
        <f>IF(S107&lt;&gt;"",IF(S107&lt;0,1+V106,0),"")</f>
        <v/>
      </c>
      <c r="W107" t="str">
        <f>IF(T107&lt;&gt;"",IF(T107&lt;0,1+W106,0),"")</f>
        <v/>
      </c>
      <c r="X107" s="35" t="str">
        <f t="shared" si="16"/>
        <v/>
      </c>
      <c r="Y107" s="36" t="str">
        <f t="shared" si="17"/>
        <v/>
      </c>
      <c r="Z107" t="str">
        <f t="shared" si="12"/>
        <v/>
      </c>
      <c r="AA107" t="str">
        <f t="shared" si="13"/>
        <v/>
      </c>
    </row>
    <row r="108" spans="2:27" x14ac:dyDescent="0.15">
      <c r="B108" s="53">
        <v>100</v>
      </c>
      <c r="C108" s="74" t="str">
        <f t="shared" si="10"/>
        <v/>
      </c>
      <c r="D108" s="74"/>
      <c r="E108" s="53"/>
      <c r="F108" s="8"/>
      <c r="G108" s="53"/>
      <c r="H108" s="75"/>
      <c r="I108" s="75"/>
      <c r="J108" s="53"/>
      <c r="K108" s="74" t="str">
        <f t="shared" si="11"/>
        <v/>
      </c>
      <c r="L108" s="74"/>
      <c r="M108" s="6" t="str">
        <f>IF(J108="","",(K108/J108)/LOOKUP(RIGHT($D$2,3),定数!$A$6:$A$13,定数!$B$6:$B$13))</f>
        <v/>
      </c>
      <c r="N108" s="53"/>
      <c r="O108" s="8"/>
      <c r="P108" s="75"/>
      <c r="Q108" s="75"/>
      <c r="R108" s="76" t="str">
        <f>IF(P108="","",T108*M108*LOOKUP(RIGHT($D$2,3),定数!$A$6:$A$13,定数!$B$6:$B$13))</f>
        <v/>
      </c>
      <c r="S108" s="76"/>
      <c r="T108" s="77" t="str">
        <f t="shared" si="15"/>
        <v/>
      </c>
      <c r="U108" s="77"/>
      <c r="V108" t="str">
        <f>IF(S108&lt;&gt;"",IF(S108&lt;0,1+V107,0),"")</f>
        <v/>
      </c>
      <c r="W108" t="str">
        <f>IF(T108&lt;&gt;"",IF(T108&lt;0,1+W107,0),"")</f>
        <v/>
      </c>
      <c r="X108" s="35" t="str">
        <f t="shared" si="16"/>
        <v/>
      </c>
      <c r="Y108" s="36" t="str">
        <f t="shared" si="17"/>
        <v/>
      </c>
      <c r="Z108" t="str">
        <f t="shared" si="12"/>
        <v/>
      </c>
      <c r="AA108" t="str">
        <f t="shared" si="13"/>
        <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361" priority="23" stopIfTrue="1" operator="equal">
      <formula>"買"</formula>
    </cfRule>
    <cfRule type="cellIs" dxfId="360" priority="24" stopIfTrue="1" operator="equal">
      <formula>"売"</formula>
    </cfRule>
  </conditionalFormatting>
  <conditionalFormatting sqref="G9:G11 G14:G15 G47:G48 G17 G19:G24 G26 G28:G29 G31:G45 G51:G62 G64 G66:G80 G82:G108">
    <cfRule type="cellIs" dxfId="359" priority="25" stopIfTrue="1" operator="equal">
      <formula>"買"</formula>
    </cfRule>
    <cfRule type="cellIs" dxfId="358" priority="26" stopIfTrue="1" operator="equal">
      <formula>"売"</formula>
    </cfRule>
  </conditionalFormatting>
  <conditionalFormatting sqref="G12">
    <cfRule type="cellIs" dxfId="357" priority="21" stopIfTrue="1" operator="equal">
      <formula>"買"</formula>
    </cfRule>
    <cfRule type="cellIs" dxfId="356" priority="22" stopIfTrue="1" operator="equal">
      <formula>"売"</formula>
    </cfRule>
  </conditionalFormatting>
  <conditionalFormatting sqref="G13">
    <cfRule type="cellIs" dxfId="355" priority="19" stopIfTrue="1" operator="equal">
      <formula>"買"</formula>
    </cfRule>
    <cfRule type="cellIs" dxfId="354" priority="20" stopIfTrue="1" operator="equal">
      <formula>"売"</formula>
    </cfRule>
  </conditionalFormatting>
  <conditionalFormatting sqref="G16">
    <cfRule type="cellIs" dxfId="353" priority="17" stopIfTrue="1" operator="equal">
      <formula>"買"</formula>
    </cfRule>
    <cfRule type="cellIs" dxfId="352" priority="18" stopIfTrue="1" operator="equal">
      <formula>"売"</formula>
    </cfRule>
  </conditionalFormatting>
  <conditionalFormatting sqref="G18">
    <cfRule type="cellIs" dxfId="351" priority="15" stopIfTrue="1" operator="equal">
      <formula>"買"</formula>
    </cfRule>
    <cfRule type="cellIs" dxfId="350" priority="16" stopIfTrue="1" operator="equal">
      <formula>"売"</formula>
    </cfRule>
  </conditionalFormatting>
  <conditionalFormatting sqref="G25">
    <cfRule type="cellIs" dxfId="349" priority="13" stopIfTrue="1" operator="equal">
      <formula>"買"</formula>
    </cfRule>
    <cfRule type="cellIs" dxfId="348" priority="14" stopIfTrue="1" operator="equal">
      <formula>"売"</formula>
    </cfRule>
  </conditionalFormatting>
  <conditionalFormatting sqref="G27">
    <cfRule type="cellIs" dxfId="347" priority="11" stopIfTrue="1" operator="equal">
      <formula>"買"</formula>
    </cfRule>
    <cfRule type="cellIs" dxfId="346" priority="12" stopIfTrue="1" operator="equal">
      <formula>"売"</formula>
    </cfRule>
  </conditionalFormatting>
  <conditionalFormatting sqref="G30">
    <cfRule type="cellIs" dxfId="345" priority="9" stopIfTrue="1" operator="equal">
      <formula>"買"</formula>
    </cfRule>
    <cfRule type="cellIs" dxfId="344" priority="10" stopIfTrue="1" operator="equal">
      <formula>"売"</formula>
    </cfRule>
  </conditionalFormatting>
  <conditionalFormatting sqref="G49:G50">
    <cfRule type="cellIs" dxfId="343" priority="7" stopIfTrue="1" operator="equal">
      <formula>"買"</formula>
    </cfRule>
    <cfRule type="cellIs" dxfId="342" priority="8" stopIfTrue="1" operator="equal">
      <formula>"売"</formula>
    </cfRule>
  </conditionalFormatting>
  <conditionalFormatting sqref="G63">
    <cfRule type="cellIs" dxfId="341" priority="5" stopIfTrue="1" operator="equal">
      <formula>"買"</formula>
    </cfRule>
    <cfRule type="cellIs" dxfId="340" priority="6" stopIfTrue="1" operator="equal">
      <formula>"売"</formula>
    </cfRule>
  </conditionalFormatting>
  <conditionalFormatting sqref="G65">
    <cfRule type="cellIs" dxfId="339" priority="3" stopIfTrue="1" operator="equal">
      <formula>"買"</formula>
    </cfRule>
    <cfRule type="cellIs" dxfId="338" priority="4" stopIfTrue="1" operator="equal">
      <formula>"売"</formula>
    </cfRule>
  </conditionalFormatting>
  <conditionalFormatting sqref="G81">
    <cfRule type="cellIs" dxfId="337" priority="1" stopIfTrue="1" operator="equal">
      <formula>"買"</formula>
    </cfRule>
    <cfRule type="cellIs" dxfId="336" priority="2" stopIfTrue="1" operator="equal">
      <formula>"売"</formula>
    </cfRule>
  </conditionalFormatting>
  <dataValidations count="1">
    <dataValidation type="list" allowBlank="1" showInputMessage="1" showErrorMessage="1" sqref="G9:G108" xr:uid="{7D72F3AA-4540-42BF-86A0-BF84C240DB48}">
      <formula1>"買,売"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10</vt:i4>
      </vt:variant>
    </vt:vector>
  </HeadingPairs>
  <TitlesOfParts>
    <vt:vector size="10" baseType="lpstr">
      <vt:lpstr>定数</vt:lpstr>
      <vt:lpstr>検証シート　FIB1.27</vt:lpstr>
      <vt:lpstr>検証シート　FIB1.5</vt:lpstr>
      <vt:lpstr>検証シート　FIB2.0</vt:lpstr>
      <vt:lpstr>画像</vt:lpstr>
      <vt:lpstr>my気づき</vt:lpstr>
      <vt:lpstr>検証終了通貨</vt:lpstr>
      <vt:lpstr>気づき例</vt:lpstr>
      <vt:lpstr>検証シート　FIB1.27もと</vt:lpstr>
      <vt:lpstr>テンプレ</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saoka</cp:lastModifiedBy>
  <cp:revision/>
  <cp:lastPrinted>2015-07-15T10:17:15Z</cp:lastPrinted>
  <dcterms:created xsi:type="dcterms:W3CDTF">2013-10-09T23:04:08Z</dcterms:created>
  <dcterms:modified xsi:type="dcterms:W3CDTF">2020-10-02T01:06:54Z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